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Martin\Documents\IBAU CZ s.r.o\rozpracované zakázky\394) MUI kaplička 4 a 5\"/>
    </mc:Choice>
  </mc:AlternateContent>
  <xr:revisionPtr revIDLastSave="0" documentId="13_ncr:1_{8DEA36CE-84A5-41B9-9D44-FCBE0A57FBC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Křížová ..." sheetId="2" r:id="rId2"/>
  </sheets>
  <definedNames>
    <definedName name="_xlnm._FilterDatabase" localSheetId="1" hidden="1">'Křížová ...'!$C$122:$K$269</definedName>
    <definedName name="_xlnm.Print_Titles" localSheetId="1">'Křížová ...'!$122:$122</definedName>
    <definedName name="_xlnm.Print_Titles" localSheetId="0">'Rekapitulace stavby'!$92:$92</definedName>
    <definedName name="_xlnm.Print_Area" localSheetId="1">'Křížová ...'!$C$4:$J$76,'Křížová ...'!$C$112:$J$269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T259" i="2" s="1"/>
  <c r="R260" i="2"/>
  <c r="R259" i="2"/>
  <c r="P260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T241" i="2" s="1"/>
  <c r="R242" i="2"/>
  <c r="R241" i="2" s="1"/>
  <c r="P242" i="2"/>
  <c r="P241" i="2" s="1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F119" i="2"/>
  <c r="F117" i="2"/>
  <c r="E115" i="2"/>
  <c r="F89" i="2"/>
  <c r="F87" i="2"/>
  <c r="E85" i="2"/>
  <c r="J22" i="2"/>
  <c r="E22" i="2"/>
  <c r="J120" i="2" s="1"/>
  <c r="J21" i="2"/>
  <c r="J19" i="2"/>
  <c r="E19" i="2"/>
  <c r="J119" i="2" s="1"/>
  <c r="J18" i="2"/>
  <c r="J16" i="2"/>
  <c r="E16" i="2"/>
  <c r="F90" i="2" s="1"/>
  <c r="J15" i="2"/>
  <c r="J10" i="2"/>
  <c r="J117" i="2"/>
  <c r="L90" i="1"/>
  <c r="AM90" i="1"/>
  <c r="AM89" i="1"/>
  <c r="L89" i="1"/>
  <c r="AM87" i="1"/>
  <c r="L87" i="1"/>
  <c r="L85" i="1"/>
  <c r="L84" i="1"/>
  <c r="BK260" i="2"/>
  <c r="J260" i="2"/>
  <c r="J255" i="2"/>
  <c r="BK238" i="2"/>
  <c r="J223" i="2"/>
  <c r="J217" i="2"/>
  <c r="J210" i="2"/>
  <c r="BK203" i="2"/>
  <c r="BK196" i="2"/>
  <c r="J189" i="2"/>
  <c r="J175" i="2"/>
  <c r="BK165" i="2"/>
  <c r="J161" i="2"/>
  <c r="J153" i="2"/>
  <c r="BK189" i="2"/>
  <c r="J171" i="2"/>
  <c r="J129" i="2"/>
  <c r="BK267" i="2"/>
  <c r="J229" i="2"/>
  <c r="J150" i="2"/>
  <c r="J138" i="2"/>
  <c r="BK141" i="2"/>
  <c r="BK264" i="2"/>
  <c r="BK255" i="2"/>
  <c r="BK242" i="2"/>
  <c r="J232" i="2"/>
  <c r="BK223" i="2"/>
  <c r="BK217" i="2"/>
  <c r="BK210" i="2"/>
  <c r="J203" i="2"/>
  <c r="BK193" i="2"/>
  <c r="BK181" i="2"/>
  <c r="BK171" i="2"/>
  <c r="J165" i="2"/>
  <c r="BK158" i="2"/>
  <c r="BK144" i="2"/>
  <c r="J126" i="2"/>
  <c r="J252" i="2"/>
  <c r="BK178" i="2"/>
  <c r="BK136" i="2"/>
  <c r="AS94" i="1"/>
  <c r="J238" i="2"/>
  <c r="J158" i="2"/>
  <c r="J133" i="2"/>
  <c r="J147" i="2"/>
  <c r="BK126" i="2"/>
  <c r="J264" i="2"/>
  <c r="BK257" i="2"/>
  <c r="J250" i="2"/>
  <c r="BK235" i="2"/>
  <c r="BK229" i="2"/>
  <c r="BK220" i="2"/>
  <c r="BK213" i="2"/>
  <c r="BK206" i="2"/>
  <c r="BK200" i="2"/>
  <c r="J196" i="2"/>
  <c r="J185" i="2"/>
  <c r="BK168" i="2"/>
  <c r="BK161" i="2"/>
  <c r="J141" i="2"/>
  <c r="BK129" i="2"/>
  <c r="BK185" i="2"/>
  <c r="BK175" i="2"/>
  <c r="J242" i="2"/>
  <c r="BK226" i="2"/>
  <c r="BK147" i="2"/>
  <c r="BK247" i="2"/>
  <c r="BK138" i="2"/>
  <c r="J267" i="2"/>
  <c r="J257" i="2"/>
  <c r="J247" i="2"/>
  <c r="J235" i="2"/>
  <c r="J226" i="2"/>
  <c r="J220" i="2"/>
  <c r="J213" i="2"/>
  <c r="J206" i="2"/>
  <c r="J200" i="2"/>
  <c r="J193" i="2"/>
  <c r="J178" i="2"/>
  <c r="J168" i="2"/>
  <c r="J156" i="2"/>
  <c r="BK133" i="2"/>
  <c r="BK252" i="2"/>
  <c r="J181" i="2"/>
  <c r="BK156" i="2"/>
  <c r="BK250" i="2"/>
  <c r="BK232" i="2"/>
  <c r="BK153" i="2"/>
  <c r="J144" i="2"/>
  <c r="BK150" i="2"/>
  <c r="J136" i="2"/>
  <c r="BK125" i="2" l="1"/>
  <c r="J125" i="2"/>
  <c r="J96" i="2"/>
  <c r="P125" i="2"/>
  <c r="R125" i="2"/>
  <c r="T125" i="2"/>
  <c r="BK132" i="2"/>
  <c r="J132" i="2"/>
  <c r="J97" i="2" s="1"/>
  <c r="P132" i="2"/>
  <c r="R132" i="2"/>
  <c r="T132" i="2"/>
  <c r="BK140" i="2"/>
  <c r="J140" i="2" s="1"/>
  <c r="J98" i="2" s="1"/>
  <c r="P140" i="2"/>
  <c r="R140" i="2"/>
  <c r="T140" i="2"/>
  <c r="BK160" i="2"/>
  <c r="J160" i="2" s="1"/>
  <c r="J99" i="2" s="1"/>
  <c r="P160" i="2"/>
  <c r="R160" i="2"/>
  <c r="T160" i="2"/>
  <c r="BK216" i="2"/>
  <c r="J216" i="2"/>
  <c r="J100" i="2"/>
  <c r="P216" i="2"/>
  <c r="R216" i="2"/>
  <c r="T216" i="2"/>
  <c r="BK246" i="2"/>
  <c r="J246" i="2" s="1"/>
  <c r="J103" i="2" s="1"/>
  <c r="P246" i="2"/>
  <c r="R246" i="2"/>
  <c r="R245" i="2" s="1"/>
  <c r="T246" i="2"/>
  <c r="T245" i="2"/>
  <c r="BK263" i="2"/>
  <c r="J263" i="2"/>
  <c r="J105" i="2"/>
  <c r="P263" i="2"/>
  <c r="P245" i="2" s="1"/>
  <c r="R263" i="2"/>
  <c r="T263" i="2"/>
  <c r="BK241" i="2"/>
  <c r="J241" i="2"/>
  <c r="J101" i="2" s="1"/>
  <c r="BK259" i="2"/>
  <c r="J259" i="2" s="1"/>
  <c r="J104" i="2" s="1"/>
  <c r="J87" i="2"/>
  <c r="J90" i="2"/>
  <c r="F120" i="2"/>
  <c r="BE129" i="2"/>
  <c r="BE153" i="2"/>
  <c r="BE238" i="2"/>
  <c r="BE242" i="2"/>
  <c r="BE133" i="2"/>
  <c r="BE144" i="2"/>
  <c r="BE156" i="2"/>
  <c r="BE235" i="2"/>
  <c r="BE250" i="2"/>
  <c r="BE138" i="2"/>
  <c r="BE141" i="2"/>
  <c r="BE147" i="2"/>
  <c r="BE150" i="2"/>
  <c r="BE175" i="2"/>
  <c r="J89" i="2"/>
  <c r="BE126" i="2"/>
  <c r="BE136" i="2"/>
  <c r="BE158" i="2"/>
  <c r="BE161" i="2"/>
  <c r="BE165" i="2"/>
  <c r="BE168" i="2"/>
  <c r="BE171" i="2"/>
  <c r="BE178" i="2"/>
  <c r="BE181" i="2"/>
  <c r="BE185" i="2"/>
  <c r="BE189" i="2"/>
  <c r="BE193" i="2"/>
  <c r="BE196" i="2"/>
  <c r="BE200" i="2"/>
  <c r="BE203" i="2"/>
  <c r="BE206" i="2"/>
  <c r="BE210" i="2"/>
  <c r="BE213" i="2"/>
  <c r="BE217" i="2"/>
  <c r="BE220" i="2"/>
  <c r="BE223" i="2"/>
  <c r="BE226" i="2"/>
  <c r="BE229" i="2"/>
  <c r="BE232" i="2"/>
  <c r="BE247" i="2"/>
  <c r="BE252" i="2"/>
  <c r="BE255" i="2"/>
  <c r="BE257" i="2"/>
  <c r="BE260" i="2"/>
  <c r="BE264" i="2"/>
  <c r="BE267" i="2"/>
  <c r="F33" i="2"/>
  <c r="BB95" i="1" s="1"/>
  <c r="BB94" i="1" s="1"/>
  <c r="W31" i="1" s="1"/>
  <c r="F35" i="2"/>
  <c r="BD95" i="1" s="1"/>
  <c r="BD94" i="1" s="1"/>
  <c r="W33" i="1" s="1"/>
  <c r="F32" i="2"/>
  <c r="BA95" i="1" s="1"/>
  <c r="BA94" i="1" s="1"/>
  <c r="AW94" i="1" s="1"/>
  <c r="AK30" i="1" s="1"/>
  <c r="J32" i="2"/>
  <c r="AW95" i="1" s="1"/>
  <c r="F34" i="2"/>
  <c r="BC95" i="1"/>
  <c r="BC94" i="1" s="1"/>
  <c r="AY94" i="1" s="1"/>
  <c r="T124" i="2" l="1"/>
  <c r="T123" i="2" s="1"/>
  <c r="P124" i="2"/>
  <c r="P123" i="2"/>
  <c r="AU95" i="1" s="1"/>
  <c r="AU94" i="1" s="1"/>
  <c r="R124" i="2"/>
  <c r="R123" i="2"/>
  <c r="BK124" i="2"/>
  <c r="J124" i="2" s="1"/>
  <c r="J95" i="2" s="1"/>
  <c r="BK245" i="2"/>
  <c r="J245" i="2"/>
  <c r="J102" i="2" s="1"/>
  <c r="AX94" i="1"/>
  <c r="W30" i="1"/>
  <c r="J31" i="2"/>
  <c r="AV95" i="1" s="1"/>
  <c r="AT95" i="1" s="1"/>
  <c r="F31" i="2"/>
  <c r="AZ95" i="1" s="1"/>
  <c r="AZ94" i="1" s="1"/>
  <c r="AV94" i="1" s="1"/>
  <c r="AK29" i="1" s="1"/>
  <c r="W32" i="1"/>
  <c r="BK123" i="2" l="1"/>
  <c r="J123" i="2"/>
  <c r="J94" i="2"/>
  <c r="W29" i="1"/>
  <c r="AT94" i="1"/>
  <c r="J28" i="2" l="1"/>
  <c r="AG95" i="1" s="1"/>
  <c r="AG94" i="1" s="1"/>
  <c r="AK26" i="1" s="1"/>
  <c r="J37" i="2" l="1"/>
  <c r="AN95" i="1"/>
  <c r="AK35" i="1"/>
  <c r="AN94" i="1"/>
</calcChain>
</file>

<file path=xl/sharedStrings.xml><?xml version="1.0" encoding="utf-8"?>
<sst xmlns="http://schemas.openxmlformats.org/spreadsheetml/2006/main" count="1351" uniqueCount="407">
  <si>
    <t>Export Komplet</t>
  </si>
  <si>
    <t/>
  </si>
  <si>
    <t>2.0</t>
  </si>
  <si>
    <t>False</t>
  </si>
  <si>
    <t>{cad180aa-74d3-4924-8456-c8e83f37126d}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</si>
  <si>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</si>
  <si>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</si>
  <si>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</si>
  <si>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</si>
  <si>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</si>
  <si>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</si>
  <si>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</si>
  <si>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</si>
  <si>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</si>
  <si>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406-27022024II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</si>
  <si>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</si>
  <si>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</si>
  <si>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Křížová cesta Ivančice - oprava kapličky č.4</t>
  </si>
  <si>
    <t>KSO:</t>
  </si>
  <si>
    <t>CC-CZ:</t>
  </si>
  <si>
    <t>Místo:</t>
  </si>
  <si>
    <t>Ivančice</t>
  </si>
  <si>
    <t>Datum:</t>
  </si>
  <si>
    <t>27. 2. 2024</t>
  </si>
  <si>
    <t>Zadavatel:</t>
  </si>
  <si>
    <t>IČ:</t>
  </si>
  <si>
    <t>Město Ivančice, Palackého nám. 196/6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</si>
  <si>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</si>
  <si>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</si>
  <si>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</si>
  <si>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</si>
  <si>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</si>
  <si>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</si>
  <si>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</si>
  <si>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</si>
  <si>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</si>
  <si>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</si>
  <si>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</si>
  <si>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</si>
  <si>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</si>
  <si>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</si>
  <si>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</si>
  <si>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</si>
  <si>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</si>
  <si>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</si>
  <si>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</si>
  <si>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</si>
  <si>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</si>
  <si>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</si>
  <si>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</si>
  <si>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</si>
  <si>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</si>
  <si>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</si>
  <si>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</si>
  <si>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</si>
  <si>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</si>
  <si>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</si>
  <si>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</si>
  <si>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</si>
  <si>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</si>
  <si>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</si>
  <si>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</si>
  <si>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</si>
  <si>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</si>
  <si>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</si>
  <si>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</si>
  <si>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</si>
  <si>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</si>
  <si>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</si>
  <si>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</si>
  <si>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</si>
  <si>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</si>
  <si>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</si>
  <si>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</si>
  <si>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</si>
  <si>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</si>
  <si>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</si>
  <si>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</si>
  <si>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</si>
  <si>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</si>
  <si>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</si>
  <si>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</si>
  <si>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</si>
  <si>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</si>
  <si>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</si>
  <si>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</si>
  <si>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</si>
  <si>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</si>
  <si>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</si>
  <si>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</si>
  <si>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</si>
  <si>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</si>
  <si>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</si>
  <si>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</si>
  <si>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</si>
  <si>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</si>
  <si>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</si>
  <si>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</si>
  <si>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765 - Krytina skládaná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</si>
  <si>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</si>
  <si>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</si>
  <si>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</si>
  <si>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</si>
  <si>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</si>
  <si>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</si>
  <si>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</si>
  <si>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</si>
  <si>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</si>
  <si>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</si>
  <si>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</si>
  <si>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</si>
  <si>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</si>
  <si>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</si>
  <si>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</si>
  <si>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</si>
  <si>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</si>
  <si>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</si>
  <si>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34</t>
  </si>
  <si>
    <t>K</t>
  </si>
  <si>
    <t>122311101</t>
  </si>
  <si>
    <t>Odkopávky a prokopávky v hornině třídy těžitelnosti II, skupiny 4 ručně</t>
  </si>
  <si>
    <t>m3</t>
  </si>
  <si>
    <t>4</t>
  </si>
  <si>
    <t>-1530926967</t>
  </si>
  <si>
    <t>PP</t>
  </si>
  <si>
    <t>Odkopávky a prokopávky ručně zapažené i nezapažené v hornině třídy těžitelnosti II skupiny 4</t>
  </si>
  <si>
    <t>Online PSC</t>
  </si>
  <si>
    <t>https://podminky.urs.cz/item/CS_URS_2023_01/122311101</t>
  </si>
  <si>
    <t>39</t>
  </si>
  <si>
    <t>162211211</t>
  </si>
  <si>
    <t>Vodorovné přemístění do 10 m nošením výkopku z horniny třídy těžitelnosti II skupiny 4 a 5</t>
  </si>
  <si>
    <t>-386619610</t>
  </si>
  <si>
    <t>Vodorovné přemístění výkopku nebo sypaniny nošením s vyprázdněním nádoby na hromady nebo do dopravního prostředku na vzdálenost do 10 m z horniny třídy těžitelnosti II, skupiny 4 a 5</t>
  </si>
  <si>
    <t>https://podminky.urs.cz/item/CS_URS_2023_01/162211211</t>
  </si>
  <si>
    <t>3</t>
  </si>
  <si>
    <t>Svislé a kompletní konstrukce</t>
  </si>
  <si>
    <t>46</t>
  </si>
  <si>
    <t>311231155</t>
  </si>
  <si>
    <t>Zdivo nosné režné z cihel dl 290 mm P40 na SMS 5 Mpa (bez cihel)</t>
  </si>
  <si>
    <t>870033075</t>
  </si>
  <si>
    <t>Zdivo z cihel pálených nosné z cihel plných dl. 290 mm, pro režné neomítané zdivo P 40, na maltu ze suché směsi 5 MPa</t>
  </si>
  <si>
    <t>https://podminky.urs.cz/item/CS_URS_2023_01/311231155</t>
  </si>
  <si>
    <t>47</t>
  </si>
  <si>
    <t>R01</t>
  </si>
  <si>
    <t>Příplatek za použití trasvápenné zdící malty pro památkové stavby - pro zdivo z cihel pálených</t>
  </si>
  <si>
    <t>-1795369055</t>
  </si>
  <si>
    <t>65</t>
  </si>
  <si>
    <t>R05</t>
  </si>
  <si>
    <t>Cihelná klenba - zhotovení vč. bednění</t>
  </si>
  <si>
    <t>kpl</t>
  </si>
  <si>
    <t>296115435</t>
  </si>
  <si>
    <t>Cihelná klenba</t>
  </si>
  <si>
    <t>6</t>
  </si>
  <si>
    <t>Úpravy povrchů, podlahy a osazování výplní</t>
  </si>
  <si>
    <t>48</t>
  </si>
  <si>
    <t>622311121</t>
  </si>
  <si>
    <t>Vápenná omítka hladká jednovrstvá vnějších stěn nanášená ručně</t>
  </si>
  <si>
    <t>m2</t>
  </si>
  <si>
    <t>-594489078</t>
  </si>
  <si>
    <t>Omítka vápenná vnějších ploch nanášená ručně jednovrstvá, tloušťky do 15 mm hladká stěn</t>
  </si>
  <si>
    <t>https://podminky.urs.cz/item/CS_URS_2023_01/622311121</t>
  </si>
  <si>
    <t>49</t>
  </si>
  <si>
    <t>622311191</t>
  </si>
  <si>
    <t>Příplatek k vápenné omítce vnějších stěn za každých dalších 5 mm tloušťky ručně</t>
  </si>
  <si>
    <t>485373904</t>
  </si>
  <si>
    <t>Omítka vápenná vnějších ploch nanášená ručně Příplatek k cenám za každých dalších i započatých 5 mm tloušťky omítky přes 15 mm stěn</t>
  </si>
  <si>
    <t>https://podminky.urs.cz/item/CS_URS_2023_01/622311191</t>
  </si>
  <si>
    <t>50</t>
  </si>
  <si>
    <t>623311131</t>
  </si>
  <si>
    <t>Potažení vnějších stěn, pilířů nebo sloupů vápenným štukem tloušťky do 3 mm</t>
  </si>
  <si>
    <t>-2028262660</t>
  </si>
  <si>
    <t>Potažení vnějších ploch štukem vápenným, tloušťky do 3 mm pilířů nebo sloupů</t>
  </si>
  <si>
    <t>https://podminky.urs.cz/item/CS_URS_2023_01/623311131</t>
  </si>
  <si>
    <t>32</t>
  </si>
  <si>
    <t>636211422</t>
  </si>
  <si>
    <t>Doplnění dlažby z cihel pl do 4 m2 nastojato</t>
  </si>
  <si>
    <t>807907273</t>
  </si>
  <si>
    <t>Doplnění dlažby z cihel pálených (s dodáním hmot), kladených do vápenocementové malty se zalitím spár cementovou maltou, plochy jednotlivě přes 1 m2 do 4 m2 nastojato</t>
  </si>
  <si>
    <t>https://podminky.urs.cz/item/CS_URS_2023_01/636211422</t>
  </si>
  <si>
    <t>33</t>
  </si>
  <si>
    <t>636295021</t>
  </si>
  <si>
    <t>Oprava spárování dlažby z cihel na stojato MC pl do 4 m2</t>
  </si>
  <si>
    <t>-242698899</t>
  </si>
  <si>
    <t>Oprava spárování dlažeb cementovou maltou včetně vyškrábání a vymytí spar z cihel nastojato, plochy jednotlivě do 4 m2</t>
  </si>
  <si>
    <t>https://podminky.urs.cz/item/CS_URS_2023_01/636295021</t>
  </si>
  <si>
    <t>51</t>
  </si>
  <si>
    <t>R02</t>
  </si>
  <si>
    <t>Příplatek za použití trasvápenné omítky pro památkově chráněné stavby</t>
  </si>
  <si>
    <t>1641190374</t>
  </si>
  <si>
    <t>52</t>
  </si>
  <si>
    <t>R03</t>
  </si>
  <si>
    <t>Příplatek za použití trasvápenného štuku pro památkově chráněné stavby</t>
  </si>
  <si>
    <t>-1499444106</t>
  </si>
  <si>
    <t>9</t>
  </si>
  <si>
    <t>Ostatní konstrukce a práce, bourání</t>
  </si>
  <si>
    <t>61</t>
  </si>
  <si>
    <t>941111111</t>
  </si>
  <si>
    <t>Montáž lešení řadového trubkového lehkého s podlahami zatížení do 200 kg/m2 š od 0,6 do 0,9 m v do 10 m</t>
  </si>
  <si>
    <t>-1958781218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</si>
  <si>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</si>
  <si>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</si>
  <si>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VV</t>
  </si>
  <si>
    <t>11*4*1,5</t>
  </si>
  <si>
    <t>62</t>
  </si>
  <si>
    <t>941111211</t>
  </si>
  <si>
    <t>Příplatek k lešení řadovému trubkovému lehkému s podlahami š 0,9 m v 10 m za první a ZKD den použití</t>
  </si>
  <si>
    <t>1104585888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</si>
  <si>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</si>
  <si>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</si>
  <si>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63</t>
  </si>
  <si>
    <t>941112811</t>
  </si>
  <si>
    <t>Demontáž lešení řadového trubkového lehkého bez podlah zatížení do 200 kg/m2 š od 0,6 do 0,9 m v do 10 m</t>
  </si>
  <si>
    <t>671519804</t>
  </si>
  <si>
    <t>Demontáž lešení řadového trubkového lehkého pracovního bez podlah s provozním zatížením tř. 3 do 200 kg/m2 šířky tř. W06 od 0,6 do 0,9 m, výšky do 10 m</t>
  </si>
  <si>
    <t>https://podminky.urs.cz/item/CS_URS_2023_01/941112811</t>
  </si>
  <si>
    <t>35</t>
  </si>
  <si>
    <t>952905221</t>
  </si>
  <si>
    <t>Očištění tlakovou vodou (krytina, betonový žlab)</t>
  </si>
  <si>
    <t>-2107608372</t>
  </si>
  <si>
    <t>Čištění objektů po zatopení nebo záplavách očištění od nánosu bahna tlakovou vodou stěn nebo podlah</t>
  </si>
  <si>
    <t>https://podminky.urs.cz/item/CS_URS_2023_01/952905221</t>
  </si>
  <si>
    <t>4,5+6,84</t>
  </si>
  <si>
    <t>11</t>
  </si>
  <si>
    <t>965032131</t>
  </si>
  <si>
    <t>Bourání podlah z cihel kladených na stojato pl přes 1 m2</t>
  </si>
  <si>
    <t>325804059</t>
  </si>
  <si>
    <t>Bourání podlah z cihel bez podkladního lože, s jakoukoliv výplní spár kladených nastojato, plochy přes 1 m2</t>
  </si>
  <si>
    <t>https://podminky.urs.cz/item/CS_URS_2023_01/965032131</t>
  </si>
  <si>
    <t>978023411</t>
  </si>
  <si>
    <t>Vyškrabání spár zdiva cihelného mimo komínového</t>
  </si>
  <si>
    <t>-1041994512</t>
  </si>
  <si>
    <t>Vyškrabání cementové malty ze spár zdiva cihelného mimo komínového</t>
  </si>
  <si>
    <t>https://podminky.urs.cz/item/CS_URS_2023_01/978023411</t>
  </si>
  <si>
    <t>978036191</t>
  </si>
  <si>
    <t>Otlučení (osekání) cementových omítek vnějších ploch v rozsahu přes 50 do 100 %</t>
  </si>
  <si>
    <t>-1783873876</t>
  </si>
  <si>
    <t>Otlučení cementových omítek vnějších ploch s vyškrabáním spar zdiva a s očištěním povrchu, v rozsahu přes 80 do 100 %</t>
  </si>
  <si>
    <t>https://podminky.urs.cz/item/CS_URS_2023_01/978036191</t>
  </si>
  <si>
    <t>11,3*2</t>
  </si>
  <si>
    <t>10</t>
  </si>
  <si>
    <t>985221023</t>
  </si>
  <si>
    <t>Postupné rozebírání cihelného zdiva pro další použití přes 3 m3</t>
  </si>
  <si>
    <t>-2068335167</t>
  </si>
  <si>
    <t>Postupné rozebírání zdiva pro další použití cihelného, objemu přes 3 m3</t>
  </si>
  <si>
    <t>https://podminky.urs.cz/item/CS_URS_2023_01/985221023</t>
  </si>
  <si>
    <t>9,4*3*0,3</t>
  </si>
  <si>
    <t>8</t>
  </si>
  <si>
    <t>762331811</t>
  </si>
  <si>
    <t>Demontáž vázaných kcí krovů z hranolů průřezové pl do 120 cm2</t>
  </si>
  <si>
    <t>m</t>
  </si>
  <si>
    <t>16</t>
  </si>
  <si>
    <t>-1425365038</t>
  </si>
  <si>
    <t>Demontáž vázaných konstrukcí krovů sklonu do 60° z hranolů, hranolků, fošen, průřezové plochy do 120 cm2</t>
  </si>
  <si>
    <t>https://podminky.urs.cz/item/CS_URS_2023_01/762331811</t>
  </si>
  <si>
    <t>4*1,5+3*1,2+3*2,3</t>
  </si>
  <si>
    <t>762342811</t>
  </si>
  <si>
    <t>Demontáž laťování střech z latí osové vzdálenosti do 0,22 m</t>
  </si>
  <si>
    <t>-1784936204</t>
  </si>
  <si>
    <t>Demontáž bednění a laťování laťování střech sklonu do 60° se všemi nadstřešními konstrukcemi, z latí průřezové plochy do 25 cm2 při osové vzdálenosti do 0,22 m</t>
  </si>
  <si>
    <t>https://podminky.urs.cz/item/CS_URS_2023_01/762342811</t>
  </si>
  <si>
    <t>5</t>
  </si>
  <si>
    <t>765111827</t>
  </si>
  <si>
    <t>Demontáž krytiny keramické hladké sklonu do 30° se zvětralou maltou k dalšímu použití</t>
  </si>
  <si>
    <t>1576094310</t>
  </si>
  <si>
    <t>Demontáž krytiny keramické hladké (bobrovky), sklonu do 30° se zvětralou maltou k dalšímu použití</t>
  </si>
  <si>
    <t>https://podminky.urs.cz/item/CS_URS_2023_01/765111827</t>
  </si>
  <si>
    <t>1,5*2*1,2</t>
  </si>
  <si>
    <t>765111833</t>
  </si>
  <si>
    <t>Příplatek k demontáži krytiny keramické hladké k dalšímu použití za sklon přes 30°</t>
  </si>
  <si>
    <t>523322438</t>
  </si>
  <si>
    <t>Demontáž krytiny keramické Příplatek k cenám za sklon přes 30° k dalšímu použití</t>
  </si>
  <si>
    <t>https://podminky.urs.cz/item/CS_URS_2023_01/765111833</t>
  </si>
  <si>
    <t>7</t>
  </si>
  <si>
    <t>765111867</t>
  </si>
  <si>
    <t>Demontáž krytiny keramické hřebenů a nároží sklonu do 30° se zvětralou maltou k dalšímu použití</t>
  </si>
  <si>
    <t>-814517665</t>
  </si>
  <si>
    <t>Demontáž krytiny keramické hřebenů a nároží, sklonu do 30° z hřebenáčů se zvětralou maltou k dalšímu použití</t>
  </si>
  <si>
    <t>https://podminky.urs.cz/item/CS_URS_2023_01/765111867</t>
  </si>
  <si>
    <t>784121003</t>
  </si>
  <si>
    <t>Oškrabání malby v přes 3,80 do 5,00 m</t>
  </si>
  <si>
    <t>1898593875</t>
  </si>
  <si>
    <t>Oškrabání malby v místnostech výšky přes 3,80 do 5,00 m</t>
  </si>
  <si>
    <t>https://podminky.urs.cz/item/CS_URS_2023_01/784121003</t>
  </si>
  <si>
    <t>11*4+1,4*1,25</t>
  </si>
  <si>
    <t>784121013</t>
  </si>
  <si>
    <t>Rozmývání podkladu po oškrabání malby v místnostech v přes 3,80 do 5,00 m</t>
  </si>
  <si>
    <t>-814705168</t>
  </si>
  <si>
    <t>Rozmývání podkladu po oškrabání malby v místnostech výšky přes 3,80 do 5,00 m</t>
  </si>
  <si>
    <t>https://podminky.urs.cz/item/CS_URS_2023_01/784121013</t>
  </si>
  <si>
    <t>37</t>
  </si>
  <si>
    <t>979031121</t>
  </si>
  <si>
    <t>Očištění cihel plných od malty cementové</t>
  </si>
  <si>
    <t>1749575399</t>
  </si>
  <si>
    <t>Očištění plných cihel od malty cementové</t>
  </si>
  <si>
    <t>https://podminky.urs.cz/item/CS_URS_2023_01/979031121</t>
  </si>
  <si>
    <t>997</t>
  </si>
  <si>
    <t>Přesun sutě</t>
  </si>
  <si>
    <t>40</t>
  </si>
  <si>
    <t>997006512</t>
  </si>
  <si>
    <t>Vodorovné doprava suti s naložením a složením na skládku přes 100 m do 1 km</t>
  </si>
  <si>
    <t>t</t>
  </si>
  <si>
    <t>1148902701</t>
  </si>
  <si>
    <t>Vodorovná doprava suti na skládku s naložením na dopravní prostředek a složením přes 100 m do 1 km</t>
  </si>
  <si>
    <t>https://podminky.urs.cz/item/CS_URS_2023_01/997006512</t>
  </si>
  <si>
    <t>41</t>
  </si>
  <si>
    <t>997006519</t>
  </si>
  <si>
    <t>Příplatek k vodorovnému přemístění suti na skládku ZKD 1 km přes 1 km</t>
  </si>
  <si>
    <t>-1401493511</t>
  </si>
  <si>
    <t>Vodorovná doprava suti na skládku Příplatek k ceně -6512 za každý další i započatý 1 km</t>
  </si>
  <si>
    <t>https://podminky.urs.cz/item/CS_URS_2023_01/997006519</t>
  </si>
  <si>
    <t>38</t>
  </si>
  <si>
    <t>997013111</t>
  </si>
  <si>
    <t>Vnitrostaveništní doprava suti a vybouraných hmot pro budovy v do 6 m s použitím mechanizace</t>
  </si>
  <si>
    <t>-2076025383</t>
  </si>
  <si>
    <t>Vnitrostaveništní doprava suti a vybouraných hmot vodorovně do 50 m svisle s použitím mechanizace pro budovy a haly výšky do 6 m</t>
  </si>
  <si>
    <t>https://podminky.urs.cz/item/CS_URS_2023_01/997013111</t>
  </si>
  <si>
    <t>43</t>
  </si>
  <si>
    <t>M</t>
  </si>
  <si>
    <t>59610002</t>
  </si>
  <si>
    <t>cihla pálená plná přes P15 do P20 290x140x65mm (doplnění poškozených ks)</t>
  </si>
  <si>
    <t>kus</t>
  </si>
  <si>
    <t>453147832</t>
  </si>
  <si>
    <t>cihla pálená plná přes P15 do P20 290x140x65mm</t>
  </si>
  <si>
    <t>P</t>
  </si>
  <si>
    <t>Poznámka k položce:_x000D_
Spotřeba: 333 kus/m3</t>
  </si>
  <si>
    <t>44</t>
  </si>
  <si>
    <t>BRM.26294</t>
  </si>
  <si>
    <t>Opál okapní taška režná (doplnění poškozených ks)</t>
  </si>
  <si>
    <t>-1878060038</t>
  </si>
  <si>
    <t>Opál okapní taška režná</t>
  </si>
  <si>
    <t>Poznámka k položce:_x000D_
Kusů na paletě: 504</t>
  </si>
  <si>
    <t>45</t>
  </si>
  <si>
    <t>59660010</t>
  </si>
  <si>
    <t>taška bobrovka režná základní kulatý řez (doplnění poškozených ks)</t>
  </si>
  <si>
    <t>-1078547818</t>
  </si>
  <si>
    <t>taška bobrovka režná základní kulatý řez</t>
  </si>
  <si>
    <t>Poznámka k položce:_x000D_
Spotřeba: 36 kus/m2</t>
  </si>
  <si>
    <t>42</t>
  </si>
  <si>
    <t>997013871</t>
  </si>
  <si>
    <t>Poplatek za uložení stavebního odpadu na recyklační skládce (skládkovné) směsného stavebního a demoličního kód odpadu 17 09 04</t>
  </si>
  <si>
    <t>1220652940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</si>
  <si>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</si>
  <si>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</si>
  <si>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36</t>
  </si>
  <si>
    <t>997211612</t>
  </si>
  <si>
    <t>Nakládání vybouraných hmot na dopravní prostředky pro vodorovnou dopravu</t>
  </si>
  <si>
    <t>1565715223</t>
  </si>
  <si>
    <t>Nakládání suti nebo vybouraných hmot na dopravní prostředky pro vodorovnou dopravu vybouraných hmot</t>
  </si>
  <si>
    <t>https://podminky.urs.cz/item/CS_URS_2023_01/997211612</t>
  </si>
  <si>
    <t>998</t>
  </si>
  <si>
    <t>Přesun hmot</t>
  </si>
  <si>
    <t>66</t>
  </si>
  <si>
    <t>998011001</t>
  </si>
  <si>
    <t>Přesun hmot pro budovy zděné v do 6 m</t>
  </si>
  <si>
    <t>736013987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</si>
  <si>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</si>
  <si>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https://podminky.urs.cz/item/CS_URS_2023_01/998011001</t>
  </si>
  <si>
    <t>PSV</t>
  </si>
  <si>
    <t>Práce a dodávky PSV</t>
  </si>
  <si>
    <t>762</t>
  </si>
  <si>
    <t>Konstrukce tesařské</t>
  </si>
  <si>
    <t>53</t>
  </si>
  <si>
    <t>762332131</t>
  </si>
  <si>
    <t>Montáž vázaných kcí krovů pravidelných z hraněného řeziva průřezové pl do 120 cm2</t>
  </si>
  <si>
    <t>1146801689</t>
  </si>
  <si>
    <t>Montáž vázaných konstrukcí krovů střech pultových, sedlových, valbových, stanových čtvercového nebo obdélníkového půdorysu z řeziva hraněného průřezové plochy do 120 cm2</t>
  </si>
  <si>
    <t>https://podminky.urs.cz/item/CS_URS_2023_01/762332131</t>
  </si>
  <si>
    <t>54</t>
  </si>
  <si>
    <t>60512125</t>
  </si>
  <si>
    <t>hranol stavební řezivo průřezu do 120cm2 do dl 6m</t>
  </si>
  <si>
    <t>1846683642</t>
  </si>
  <si>
    <t>55</t>
  </si>
  <si>
    <t>762342211</t>
  </si>
  <si>
    <t>Montáž laťování na střechách jednoduchých sklonu do 60° osové vzdálenosti do 150 mm</t>
  </si>
  <si>
    <t>1997303576</t>
  </si>
  <si>
    <t>Montáž laťování střech jednoduchých sklonu do 60° při osové vzdálenosti latí do 150 mm</t>
  </si>
  <si>
    <t>https://podminky.urs.cz/item/CS_URS_2023_01/762342211</t>
  </si>
  <si>
    <t>56</t>
  </si>
  <si>
    <t>60514101</t>
  </si>
  <si>
    <t>řezivo jehličnaté lať 10-25cm2</t>
  </si>
  <si>
    <t>-102752065</t>
  </si>
  <si>
    <t>57</t>
  </si>
  <si>
    <t>R04</t>
  </si>
  <si>
    <t>Spojovací materiál</t>
  </si>
  <si>
    <t>502175296</t>
  </si>
  <si>
    <t>765</t>
  </si>
  <si>
    <t>Krytina skládaná</t>
  </si>
  <si>
    <t>58</t>
  </si>
  <si>
    <t>765111122</t>
  </si>
  <si>
    <t>Montáž krytiny keramické hladké sklonu do 30° do malty přes 32 do 40 ks/m2 šupinové krytí</t>
  </si>
  <si>
    <t>536724273</t>
  </si>
  <si>
    <t>Montáž krytiny keramické sklonu do 30° hladké (bobrovky) přes 32 do 40 ks/m2 do malty šupinové krytí</t>
  </si>
  <si>
    <t>https://podminky.urs.cz/item/CS_URS_2023_01/765111122</t>
  </si>
  <si>
    <t>784</t>
  </si>
  <si>
    <t>Dokončovací práce - malby a tapety</t>
  </si>
  <si>
    <t>59</t>
  </si>
  <si>
    <t>784181123</t>
  </si>
  <si>
    <t>Hloubková jednonásobná bezbarvá penetrace podkladu v místnostech v přes 3,80 do 5,00 m</t>
  </si>
  <si>
    <t>-446845721</t>
  </si>
  <si>
    <t>Penetrace podkladu jednonásobná hloubková akrylátová bezbarvá v místnostech výšky přes 3,80 do 5,00 m</t>
  </si>
  <si>
    <t>https://podminky.urs.cz/item/CS_URS_2023_01/784181123</t>
  </si>
  <si>
    <t>60</t>
  </si>
  <si>
    <t>784312023</t>
  </si>
  <si>
    <t>Dvojnásobné bílé vápenné malby v místnostech v přes 3,80 do 5,00 m</t>
  </si>
  <si>
    <t>720664137</t>
  </si>
  <si>
    <t>Malby vápenné dvojnásobné, bílé v místnostech výšky přes 3,80 do 5,00 m</t>
  </si>
  <si>
    <t>https://podminky.urs.cz/item/CS_URS_2023_01/784312023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</si>
</sst>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636295021" TargetMode="External"/><Relationship Id="rId13" Type="http://schemas.openxmlformats.org/officeDocument/2006/relationships/hyperlink" Target="https://podminky.urs.cz/item/CS_URS_2023_01/965032131" TargetMode="External"/><Relationship Id="rId18" Type="http://schemas.openxmlformats.org/officeDocument/2006/relationships/hyperlink" Target="https://podminky.urs.cz/item/CS_URS_2023_01/762342811" TargetMode="External"/><Relationship Id="rId26" Type="http://schemas.openxmlformats.org/officeDocument/2006/relationships/hyperlink" Target="https://podminky.urs.cz/item/CS_URS_2023_01/997006519" TargetMode="External"/><Relationship Id="rId3" Type="http://schemas.openxmlformats.org/officeDocument/2006/relationships/hyperlink" Target="https://podminky.urs.cz/item/CS_URS_2023_01/311231155" TargetMode="External"/><Relationship Id="rId21" Type="http://schemas.openxmlformats.org/officeDocument/2006/relationships/hyperlink" Target="https://podminky.urs.cz/item/CS_URS_2023_01/765111867" TargetMode="External"/><Relationship Id="rId34" Type="http://schemas.openxmlformats.org/officeDocument/2006/relationships/hyperlink" Target="https://podminky.urs.cz/item/CS_URS_2023_01/784181123" TargetMode="External"/><Relationship Id="rId7" Type="http://schemas.openxmlformats.org/officeDocument/2006/relationships/hyperlink" Target="https://podminky.urs.cz/item/CS_URS_2023_01/636211422" TargetMode="External"/><Relationship Id="rId12" Type="http://schemas.openxmlformats.org/officeDocument/2006/relationships/hyperlink" Target="https://podminky.urs.cz/item/CS_URS_2023_01/952905221" TargetMode="External"/><Relationship Id="rId17" Type="http://schemas.openxmlformats.org/officeDocument/2006/relationships/hyperlink" Target="https://podminky.urs.cz/item/CS_URS_2023_01/762331811" TargetMode="External"/><Relationship Id="rId25" Type="http://schemas.openxmlformats.org/officeDocument/2006/relationships/hyperlink" Target="https://podminky.urs.cz/item/CS_URS_2023_01/997006512" TargetMode="External"/><Relationship Id="rId33" Type="http://schemas.openxmlformats.org/officeDocument/2006/relationships/hyperlink" Target="https://podminky.urs.cz/item/CS_URS_2023_01/765111122" TargetMode="External"/><Relationship Id="rId2" Type="http://schemas.openxmlformats.org/officeDocument/2006/relationships/hyperlink" Target="https://podminky.urs.cz/item/CS_URS_2023_01/162211211" TargetMode="External"/><Relationship Id="rId16" Type="http://schemas.openxmlformats.org/officeDocument/2006/relationships/hyperlink" Target="https://podminky.urs.cz/item/CS_URS_2023_01/985221023" TargetMode="External"/><Relationship Id="rId20" Type="http://schemas.openxmlformats.org/officeDocument/2006/relationships/hyperlink" Target="https://podminky.urs.cz/item/CS_URS_2023_01/765111833" TargetMode="External"/><Relationship Id="rId29" Type="http://schemas.openxmlformats.org/officeDocument/2006/relationships/hyperlink" Target="https://podminky.urs.cz/item/CS_URS_2023_01/997211612" TargetMode="External"/><Relationship Id="rId1" Type="http://schemas.openxmlformats.org/officeDocument/2006/relationships/hyperlink" Target="https://podminky.urs.cz/item/CS_URS_2023_01/122311101" TargetMode="External"/><Relationship Id="rId6" Type="http://schemas.openxmlformats.org/officeDocument/2006/relationships/hyperlink" Target="https://podminky.urs.cz/item/CS_URS_2023_01/623311131" TargetMode="External"/><Relationship Id="rId11" Type="http://schemas.openxmlformats.org/officeDocument/2006/relationships/hyperlink" Target="https://podminky.urs.cz/item/CS_URS_2023_01/941112811" TargetMode="External"/><Relationship Id="rId24" Type="http://schemas.openxmlformats.org/officeDocument/2006/relationships/hyperlink" Target="https://podminky.urs.cz/item/CS_URS_2023_01/979031121" TargetMode="External"/><Relationship Id="rId32" Type="http://schemas.openxmlformats.org/officeDocument/2006/relationships/hyperlink" Target="https://podminky.urs.cz/item/CS_URS_2023_01/762342211" TargetMode="External"/><Relationship Id="rId5" Type="http://schemas.openxmlformats.org/officeDocument/2006/relationships/hyperlink" Target="https://podminky.urs.cz/item/CS_URS_2023_01/622311191" TargetMode="External"/><Relationship Id="rId15" Type="http://schemas.openxmlformats.org/officeDocument/2006/relationships/hyperlink" Target="https://podminky.urs.cz/item/CS_URS_2023_01/978036191" TargetMode="External"/><Relationship Id="rId23" Type="http://schemas.openxmlformats.org/officeDocument/2006/relationships/hyperlink" Target="https://podminky.urs.cz/item/CS_URS_2023_01/784121013" TargetMode="External"/><Relationship Id="rId28" Type="http://schemas.openxmlformats.org/officeDocument/2006/relationships/hyperlink" Target="https://podminky.urs.cz/item/CS_URS_2024_01/997013871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941111211" TargetMode="External"/><Relationship Id="rId19" Type="http://schemas.openxmlformats.org/officeDocument/2006/relationships/hyperlink" Target="https://podminky.urs.cz/item/CS_URS_2023_01/765111827" TargetMode="External"/><Relationship Id="rId31" Type="http://schemas.openxmlformats.org/officeDocument/2006/relationships/hyperlink" Target="https://podminky.urs.cz/item/CS_URS_2023_01/762332131" TargetMode="External"/><Relationship Id="rId4" Type="http://schemas.openxmlformats.org/officeDocument/2006/relationships/hyperlink" Target="https://podminky.urs.cz/item/CS_URS_2023_01/622311121" TargetMode="External"/><Relationship Id="rId9" Type="http://schemas.openxmlformats.org/officeDocument/2006/relationships/hyperlink" Target="https://podminky.urs.cz/item/CS_URS_2023_01/941111111" TargetMode="External"/><Relationship Id="rId14" Type="http://schemas.openxmlformats.org/officeDocument/2006/relationships/hyperlink" Target="https://podminky.urs.cz/item/CS_URS_2023_01/978023411" TargetMode="External"/><Relationship Id="rId22" Type="http://schemas.openxmlformats.org/officeDocument/2006/relationships/hyperlink" Target="https://podminky.urs.cz/item/CS_URS_2023_01/784121003" TargetMode="External"/><Relationship Id="rId27" Type="http://schemas.openxmlformats.org/officeDocument/2006/relationships/hyperlink" Target="https://podminky.urs.cz/item/CS_URS_2023_01/997013111" TargetMode="External"/><Relationship Id="rId30" Type="http://schemas.openxmlformats.org/officeDocument/2006/relationships/hyperlink" Target="https://podminky.urs.cz/item/CS_URS_2023_01/998011001" TargetMode="External"/><Relationship Id="rId35" Type="http://schemas.openxmlformats.org/officeDocument/2006/relationships/hyperlink" Target="https://podminky.urs.cz/item/CS_URS_2023_01/78431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" customHeight="1">
      <c r="AR2" s="20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R5" s="17"/>
      <c r="BE5" s="168" t="s">
        <v>15</v>
      </c>
      <c r="BS5" s="14" t="s">
        <v>6</v>
      </c>
    </row>
    <row r="6" spans="1:74" ht="36.9" customHeight="1">
      <c r="B6" s="17"/>
      <c r="D6" s="23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R6" s="17"/>
      <c r="BE6" s="169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69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69"/>
      <c r="BS8" s="14" t="s">
        <v>6</v>
      </c>
    </row>
    <row r="9" spans="1:74" ht="14.4" customHeight="1">
      <c r="B9" s="17"/>
      <c r="AR9" s="17"/>
      <c r="BE9" s="169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69"/>
      <c r="BS10" s="14" t="s">
        <v>6</v>
      </c>
    </row>
    <row r="11" spans="1:74" ht="18.45" customHeight="1">
      <c r="B11" s="17"/>
      <c r="E11" s="22" t="s">
        <v>26</v>
      </c>
      <c r="AK11" s="24" t="s">
        <v>27</v>
      </c>
      <c r="AN11" s="22" t="s">
        <v>1</v>
      </c>
      <c r="AR11" s="17"/>
      <c r="BE11" s="169"/>
      <c r="BS11" s="14" t="s">
        <v>6</v>
      </c>
    </row>
    <row r="12" spans="1:74" ht="6.9" customHeight="1">
      <c r="B12" s="17"/>
      <c r="AR12" s="17"/>
      <c r="BE12" s="169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69"/>
      <c r="BS13" s="14" t="s">
        <v>6</v>
      </c>
    </row>
    <row r="14" spans="1:74" ht="13.2">
      <c r="B14" s="17"/>
      <c r="E14" s="174" t="s">
        <v>29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4" t="s">
        <v>27</v>
      </c>
      <c r="AN14" s="26" t="s">
        <v>29</v>
      </c>
      <c r="AR14" s="17"/>
      <c r="BE14" s="169"/>
      <c r="BS14" s="14" t="s">
        <v>6</v>
      </c>
    </row>
    <row r="15" spans="1:74" ht="6.9" customHeight="1">
      <c r="B15" s="17"/>
      <c r="AR15" s="17"/>
      <c r="BE15" s="169"/>
      <c r="BS15" s="14" t="s">
        <v>3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69"/>
      <c r="BS16" s="14" t="s">
        <v>3</v>
      </c>
    </row>
    <row r="17" spans="2:71" ht="18.45" customHeight="1">
      <c r="B17" s="17"/>
      <c r="E17" s="22" t="s">
        <v>31</v>
      </c>
      <c r="AK17" s="24" t="s">
        <v>27</v>
      </c>
      <c r="AN17" s="22" t="s">
        <v>1</v>
      </c>
      <c r="AR17" s="17"/>
      <c r="BE17" s="169"/>
      <c r="BS17" s="14" t="s">
        <v>32</v>
      </c>
    </row>
    <row r="18" spans="2:71" ht="6.9" customHeight="1">
      <c r="B18" s="17"/>
      <c r="AR18" s="17"/>
      <c r="BE18" s="169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69"/>
      <c r="BS19" s="14" t="s">
        <v>6</v>
      </c>
    </row>
    <row r="20" spans="2:71" ht="18.45" customHeight="1">
      <c r="B20" s="17"/>
      <c r="E20" s="22" t="s">
        <v>31</v>
      </c>
      <c r="AK20" s="24" t="s">
        <v>27</v>
      </c>
      <c r="AN20" s="22" t="s">
        <v>1</v>
      </c>
      <c r="AR20" s="17"/>
      <c r="BE20" s="169"/>
      <c r="BS20" s="14" t="s">
        <v>32</v>
      </c>
    </row>
    <row r="21" spans="2:71" ht="6.9" customHeight="1">
      <c r="B21" s="17"/>
      <c r="AR21" s="17"/>
      <c r="BE21" s="169"/>
    </row>
    <row r="22" spans="2:71" ht="12" customHeight="1">
      <c r="B22" s="17"/>
      <c r="D22" s="24" t="s">
        <v>34</v>
      </c>
      <c r="AR22" s="17"/>
      <c r="BE22" s="169"/>
    </row>
    <row r="23" spans="2:71" ht="16.5" customHeight="1">
      <c r="B23" s="17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7"/>
      <c r="BE23" s="169"/>
    </row>
    <row r="24" spans="2:71" ht="6.9" customHeight="1">
      <c r="B24" s="17"/>
      <c r="AR24" s="17"/>
      <c r="BE24" s="169"/>
    </row>
    <row r="25" spans="2:7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9"/>
    </row>
    <row r="26" spans="2:71" s="1" customFormat="1" ht="25.95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7">
        <f>ROUND(AG94,2)</f>
        <v>0</v>
      </c>
      <c r="AL26" s="178"/>
      <c r="AM26" s="178"/>
      <c r="AN26" s="178"/>
      <c r="AO26" s="178"/>
      <c r="AR26" s="29"/>
      <c r="BE26" s="169"/>
    </row>
    <row r="27" spans="2:71" s="1" customFormat="1" ht="6.9" customHeight="1">
      <c r="B27" s="29"/>
      <c r="AR27" s="29"/>
      <c r="BE27" s="169"/>
    </row>
    <row r="28" spans="2:71" s="1" customFormat="1" ht="13.2">
      <c r="B28" s="29"/>
      <c r="L28" s="179" t="s">
        <v>36</v>
      </c>
      <c r="M28" s="179"/>
      <c r="N28" s="179"/>
      <c r="O28" s="179"/>
      <c r="P28" s="179"/>
      <c r="W28" s="179" t="s">
        <v>37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38</v>
      </c>
      <c r="AL28" s="179"/>
      <c r="AM28" s="179"/>
      <c r="AN28" s="179"/>
      <c r="AO28" s="179"/>
      <c r="AR28" s="29"/>
      <c r="BE28" s="169"/>
    </row>
    <row r="29" spans="2:71" s="2" customFormat="1" ht="14.4" customHeight="1">
      <c r="B29" s="33"/>
      <c r="D29" s="24" t="s">
        <v>39</v>
      </c>
      <c r="F29" s="24" t="s">
        <v>40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3"/>
      <c r="BE29" s="170"/>
    </row>
    <row r="30" spans="2:71" s="2" customFormat="1" ht="14.4" customHeight="1">
      <c r="B30" s="33"/>
      <c r="F30" s="24" t="s">
        <v>41</v>
      </c>
      <c r="L30" s="182">
        <v>0.12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3"/>
      <c r="BE30" s="170"/>
    </row>
    <row r="31" spans="2:71" s="2" customFormat="1" ht="14.4" hidden="1" customHeight="1">
      <c r="B31" s="33"/>
      <c r="F31" s="24" t="s">
        <v>42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3"/>
      <c r="BE31" s="170"/>
    </row>
    <row r="32" spans="2:71" s="2" customFormat="1" ht="14.4" hidden="1" customHeight="1">
      <c r="B32" s="33"/>
      <c r="F32" s="24" t="s">
        <v>43</v>
      </c>
      <c r="L32" s="182">
        <v>0.12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3"/>
      <c r="BE32" s="170"/>
    </row>
    <row r="33" spans="2:57" s="2" customFormat="1" ht="14.4" hidden="1" customHeight="1">
      <c r="B33" s="33"/>
      <c r="F33" s="24" t="s">
        <v>44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3"/>
      <c r="BE33" s="170"/>
    </row>
    <row r="34" spans="2:57" s="1" customFormat="1" ht="6.9" customHeight="1">
      <c r="B34" s="29"/>
      <c r="AR34" s="29"/>
      <c r="BE34" s="169"/>
    </row>
    <row r="35" spans="2:57" s="1" customFormat="1" ht="25.95" customHeight="1"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183" t="s">
        <v>47</v>
      </c>
      <c r="Y35" s="184"/>
      <c r="Z35" s="184"/>
      <c r="AA35" s="184"/>
      <c r="AB35" s="184"/>
      <c r="AC35" s="36"/>
      <c r="AD35" s="36"/>
      <c r="AE35" s="36"/>
      <c r="AF35" s="36"/>
      <c r="AG35" s="36"/>
      <c r="AH35" s="36"/>
      <c r="AI35" s="36"/>
      <c r="AJ35" s="36"/>
      <c r="AK35" s="185">
        <f>SUM(AK26:AK33)</f>
        <v>0</v>
      </c>
      <c r="AL35" s="184"/>
      <c r="AM35" s="184"/>
      <c r="AN35" s="184"/>
      <c r="AO35" s="186"/>
      <c r="AP35" s="34"/>
      <c r="AQ35" s="34"/>
      <c r="AR35" s="29"/>
    </row>
    <row r="36" spans="2:57" s="1" customFormat="1" ht="6.9" customHeight="1">
      <c r="B36" s="29"/>
      <c r="AR36" s="29"/>
    </row>
    <row r="37" spans="2:57" s="1" customFormat="1" ht="14.4" customHeight="1">
      <c r="B37" s="29"/>
      <c r="AR37" s="29"/>
    </row>
    <row r="38" spans="2:57" ht="14.4" customHeight="1">
      <c r="B38" s="17"/>
      <c r="AR38" s="17"/>
    </row>
    <row r="39" spans="2:57" ht="14.4" customHeight="1">
      <c r="B39" s="17"/>
      <c r="AR39" s="17"/>
    </row>
    <row r="40" spans="2:57" ht="14.4" customHeight="1">
      <c r="B40" s="17"/>
      <c r="AR40" s="17"/>
    </row>
    <row r="41" spans="2:57" ht="14.4" customHeight="1">
      <c r="B41" s="17"/>
      <c r="AR41" s="17"/>
    </row>
    <row r="42" spans="2:57" ht="14.4" customHeight="1">
      <c r="B42" s="17"/>
      <c r="AR42" s="17"/>
    </row>
    <row r="43" spans="2:57" ht="14.4" customHeight="1">
      <c r="B43" s="17"/>
      <c r="AR43" s="17"/>
    </row>
    <row r="44" spans="2:57" ht="14.4" customHeight="1">
      <c r="B44" s="17"/>
      <c r="AR44" s="17"/>
    </row>
    <row r="45" spans="2:57" ht="14.4" customHeight="1">
      <c r="B45" s="17"/>
      <c r="AR45" s="17"/>
    </row>
    <row r="46" spans="2:57" ht="14.4" customHeight="1">
      <c r="B46" s="17"/>
      <c r="AR46" s="17"/>
    </row>
    <row r="47" spans="2:57" ht="14.4" customHeight="1">
      <c r="B47" s="17"/>
      <c r="AR47" s="17"/>
    </row>
    <row r="48" spans="2:57" ht="14.4" customHeight="1">
      <c r="B48" s="17"/>
      <c r="AR48" s="17"/>
    </row>
    <row r="49" spans="2:44" s="1" customFormat="1" ht="14.4" customHeight="1">
      <c r="B49" s="29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29"/>
    </row>
    <row r="50" spans="2:44" ht="10.199999999999999">
      <c r="B50" s="17"/>
      <c r="AR50" s="17"/>
    </row>
    <row r="51" spans="2:44" ht="10.199999999999999">
      <c r="B51" s="17"/>
      <c r="AR51" s="17"/>
    </row>
    <row r="52" spans="2:44" ht="10.199999999999999">
      <c r="B52" s="17"/>
      <c r="AR52" s="17"/>
    </row>
    <row r="53" spans="2:44" ht="10.199999999999999">
      <c r="B53" s="17"/>
      <c r="AR53" s="17"/>
    </row>
    <row r="54" spans="2:44" ht="10.199999999999999">
      <c r="B54" s="17"/>
      <c r="AR54" s="17"/>
    </row>
    <row r="55" spans="2:44" ht="10.199999999999999">
      <c r="B55" s="17"/>
      <c r="AR55" s="17"/>
    </row>
    <row r="56" spans="2:44" ht="10.199999999999999">
      <c r="B56" s="17"/>
      <c r="AR56" s="17"/>
    </row>
    <row r="57" spans="2:44" ht="10.199999999999999">
      <c r="B57" s="17"/>
      <c r="AR57" s="17"/>
    </row>
    <row r="58" spans="2:44" ht="10.199999999999999">
      <c r="B58" s="17"/>
      <c r="AR58" s="17"/>
    </row>
    <row r="59" spans="2:44" ht="10.199999999999999">
      <c r="B59" s="17"/>
      <c r="AR59" s="17"/>
    </row>
    <row r="60" spans="2:44" s="1" customFormat="1" ht="13.2">
      <c r="B60" s="29"/>
      <c r="D60" s="40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50</v>
      </c>
      <c r="AI60" s="31"/>
      <c r="AJ60" s="31"/>
      <c r="AK60" s="31"/>
      <c r="AL60" s="31"/>
      <c r="AM60" s="40" t="s">
        <v>51</v>
      </c>
      <c r="AN60" s="31"/>
      <c r="AO60" s="31"/>
      <c r="AR60" s="29"/>
    </row>
    <row r="61" spans="2:44" ht="10.199999999999999">
      <c r="B61" s="17"/>
      <c r="AR61" s="17"/>
    </row>
    <row r="62" spans="2:44" ht="10.199999999999999">
      <c r="B62" s="17"/>
      <c r="AR62" s="17"/>
    </row>
    <row r="63" spans="2:44" ht="10.199999999999999">
      <c r="B63" s="17"/>
      <c r="AR63" s="17"/>
    </row>
    <row r="64" spans="2:44" s="1" customFormat="1" ht="13.2">
      <c r="B64" s="29"/>
      <c r="D64" s="38" t="s">
        <v>52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53</v>
      </c>
      <c r="AI64" s="39"/>
      <c r="AJ64" s="39"/>
      <c r="AK64" s="39"/>
      <c r="AL64" s="39"/>
      <c r="AM64" s="39"/>
      <c r="AN64" s="39"/>
      <c r="AO64" s="39"/>
      <c r="AR64" s="29"/>
    </row>
    <row r="65" spans="2:44" ht="10.199999999999999">
      <c r="B65" s="17"/>
      <c r="AR65" s="17"/>
    </row>
    <row r="66" spans="2:44" ht="10.199999999999999">
      <c r="B66" s="17"/>
      <c r="AR66" s="17"/>
    </row>
    <row r="67" spans="2:44" ht="10.199999999999999">
      <c r="B67" s="17"/>
      <c r="AR67" s="17"/>
    </row>
    <row r="68" spans="2:44" ht="10.199999999999999">
      <c r="B68" s="17"/>
      <c r="AR68" s="17"/>
    </row>
    <row r="69" spans="2:44" ht="10.199999999999999">
      <c r="B69" s="17"/>
      <c r="AR69" s="17"/>
    </row>
    <row r="70" spans="2:44" ht="10.199999999999999">
      <c r="B70" s="17"/>
      <c r="AR70" s="17"/>
    </row>
    <row r="71" spans="2:44" ht="10.199999999999999">
      <c r="B71" s="17"/>
      <c r="AR71" s="17"/>
    </row>
    <row r="72" spans="2:44" ht="10.199999999999999">
      <c r="B72" s="17"/>
      <c r="AR72" s="17"/>
    </row>
    <row r="73" spans="2:44" ht="10.199999999999999">
      <c r="B73" s="17"/>
      <c r="AR73" s="17"/>
    </row>
    <row r="74" spans="2:44" ht="10.199999999999999">
      <c r="B74" s="17"/>
      <c r="AR74" s="17"/>
    </row>
    <row r="75" spans="2:44" s="1" customFormat="1" ht="13.2">
      <c r="B75" s="29"/>
      <c r="D75" s="40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50</v>
      </c>
      <c r="AI75" s="31"/>
      <c r="AJ75" s="31"/>
      <c r="AK75" s="31"/>
      <c r="AL75" s="31"/>
      <c r="AM75" s="40" t="s">
        <v>51</v>
      </c>
      <c r="AN75" s="31"/>
      <c r="AO75" s="31"/>
      <c r="AR75" s="29"/>
    </row>
    <row r="76" spans="2:44" s="1" customFormat="1" ht="10.199999999999999">
      <c r="B76" s="29"/>
      <c r="AR76" s="29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" customHeight="1">
      <c r="B82" s="29"/>
      <c r="C82" s="18" t="s">
        <v>54</v>
      </c>
      <c r="AR82" s="29"/>
    </row>
    <row r="83" spans="1:90" s="1" customFormat="1" ht="6.9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406-27022024II</v>
      </c>
      <c r="AR84" s="45"/>
    </row>
    <row r="85" spans="1:90" s="4" customFormat="1" ht="36.9" customHeight="1">
      <c r="B85" s="46"/>
      <c r="C85" s="47" t="s">
        <v>16</v>
      </c>
      <c r="L85" s="187" t="str">
        <f>K6</f>
        <v>Křížová cesta Ivančice - oprava kapličky č.4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R85" s="46"/>
    </row>
    <row r="86" spans="1:90" s="1" customFormat="1" ht="6.9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Ivančice</v>
      </c>
      <c r="AI87" s="24" t="s">
        <v>22</v>
      </c>
      <c r="AM87" s="189" t="str">
        <f>IF(AN8= "","",AN8)</f>
        <v>27. 2. 2024</v>
      </c>
      <c r="AN87" s="189"/>
      <c r="AR87" s="29"/>
    </row>
    <row r="88" spans="1:90" s="1" customFormat="1" ht="6.9" customHeight="1">
      <c r="B88" s="29"/>
      <c r="AR88" s="29"/>
    </row>
    <row r="89" spans="1:90" s="1" customFormat="1" ht="15.15" customHeight="1">
      <c r="B89" s="29"/>
      <c r="C89" s="24" t="s">
        <v>24</v>
      </c>
      <c r="L89" s="3" t="str">
        <f>IF(E11= "","",E11)</f>
        <v>Město Ivančice, Palackého nám. 196/6</v>
      </c>
      <c r="AI89" s="24" t="s">
        <v>30</v>
      </c>
      <c r="AM89" s="190" t="str">
        <f>IF(E17="","",E17)</f>
        <v xml:space="preserve"> </v>
      </c>
      <c r="AN89" s="191"/>
      <c r="AO89" s="191"/>
      <c r="AP89" s="191"/>
      <c r="AR89" s="29"/>
      <c r="AS89" s="192" t="s">
        <v>55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15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90" t="str">
        <f>IF(E20="","",E20)</f>
        <v xml:space="preserve"> </v>
      </c>
      <c r="AN90" s="191"/>
      <c r="AO90" s="191"/>
      <c r="AP90" s="191"/>
      <c r="AR90" s="29"/>
      <c r="AS90" s="194"/>
      <c r="AT90" s="195"/>
      <c r="BD90" s="53"/>
    </row>
    <row r="91" spans="1:90" s="1" customFormat="1" ht="10.8" customHeight="1">
      <c r="B91" s="29"/>
      <c r="AR91" s="29"/>
      <c r="AS91" s="194"/>
      <c r="AT91" s="195"/>
      <c r="BD91" s="53"/>
    </row>
    <row r="92" spans="1:90" s="1" customFormat="1" ht="29.25" customHeight="1">
      <c r="B92" s="29"/>
      <c r="C92" s="196" t="s">
        <v>56</v>
      </c>
      <c r="D92" s="197"/>
      <c r="E92" s="197"/>
      <c r="F92" s="197"/>
      <c r="G92" s="197"/>
      <c r="H92" s="54"/>
      <c r="I92" s="198" t="s">
        <v>57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58</v>
      </c>
      <c r="AH92" s="197"/>
      <c r="AI92" s="197"/>
      <c r="AJ92" s="197"/>
      <c r="AK92" s="197"/>
      <c r="AL92" s="197"/>
      <c r="AM92" s="197"/>
      <c r="AN92" s="198" t="s">
        <v>59</v>
      </c>
      <c r="AO92" s="197"/>
      <c r="AP92" s="200"/>
      <c r="AQ92" s="55" t="s">
        <v>60</v>
      </c>
      <c r="AR92" s="29"/>
      <c r="AS92" s="56" t="s">
        <v>61</v>
      </c>
      <c r="AT92" s="57" t="s">
        <v>62</v>
      </c>
      <c r="AU92" s="57" t="s">
        <v>63</v>
      </c>
      <c r="AV92" s="57" t="s">
        <v>64</v>
      </c>
      <c r="AW92" s="57" t="s">
        <v>65</v>
      </c>
      <c r="AX92" s="57" t="s">
        <v>66</v>
      </c>
      <c r="AY92" s="57" t="s">
        <v>67</v>
      </c>
      <c r="AZ92" s="57" t="s">
        <v>68</v>
      </c>
      <c r="BA92" s="57" t="s">
        <v>69</v>
      </c>
      <c r="BB92" s="57" t="s">
        <v>70</v>
      </c>
      <c r="BC92" s="57" t="s">
        <v>71</v>
      </c>
      <c r="BD92" s="58" t="s">
        <v>72</v>
      </c>
    </row>
    <row r="93" spans="1:90" s="1" customFormat="1" ht="10.8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" customHeight="1">
      <c r="B94" s="60"/>
      <c r="C94" s="61" t="s">
        <v>73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74</v>
      </c>
      <c r="BT94" s="69" t="s">
        <v>75</v>
      </c>
      <c r="BV94" s="69" t="s">
        <v>76</v>
      </c>
      <c r="BW94" s="69" t="s">
        <v>4</v>
      </c>
      <c r="BX94" s="69" t="s">
        <v>77</v>
      </c>
      <c r="CL94" s="69" t="s">
        <v>1</v>
      </c>
    </row>
    <row r="95" spans="1:90" s="6" customFormat="1" ht="37.5" customHeight="1">
      <c r="A95" s="70" t="s">
        <v>78</v>
      </c>
      <c r="B95" s="71"/>
      <c r="C95" s="72"/>
      <c r="D95" s="203" t="s">
        <v>14</v>
      </c>
      <c r="E95" s="203"/>
      <c r="F95" s="203"/>
      <c r="G95" s="203"/>
      <c r="H95" s="203"/>
      <c r="I95" s="73"/>
      <c r="J95" s="203" t="s">
        <v>17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'Křížová ...'!J28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4" t="s">
        <v>79</v>
      </c>
      <c r="AR95" s="71"/>
      <c r="AS95" s="75">
        <v>0</v>
      </c>
      <c r="AT95" s="76">
        <f>ROUND(SUM(AV95:AW95),2)</f>
        <v>0</v>
      </c>
      <c r="AU95" s="77">
        <f>'Křížová ...'!P123</f>
        <v>0</v>
      </c>
      <c r="AV95" s="76">
        <f>'Křížová ...'!J31</f>
        <v>0</v>
      </c>
      <c r="AW95" s="76">
        <f>'Křížová ...'!J32</f>
        <v>0</v>
      </c>
      <c r="AX95" s="76">
        <f>'Křížová ...'!J33</f>
        <v>0</v>
      </c>
      <c r="AY95" s="76">
        <f>'Křížová ...'!J34</f>
        <v>0</v>
      </c>
      <c r="AZ95" s="76">
        <f>'Křížová ...'!F31</f>
        <v>0</v>
      </c>
      <c r="BA95" s="76">
        <f>'Křížová ...'!F32</f>
        <v>0</v>
      </c>
      <c r="BB95" s="76">
        <f>'Křížová ...'!F33</f>
        <v>0</v>
      </c>
      <c r="BC95" s="76">
        <f>'Křížová ...'!F34</f>
        <v>0</v>
      </c>
      <c r="BD95" s="78">
        <f>'Křížová ...'!F35</f>
        <v>0</v>
      </c>
      <c r="BT95" s="79" t="s">
        <v>80</v>
      </c>
      <c r="BU95" s="79" t="s">
        <v>81</v>
      </c>
      <c r="BV95" s="79" t="s">
        <v>76</v>
      </c>
      <c r="BW95" s="79" t="s">
        <v>4</v>
      </c>
      <c r="BX95" s="79" t="s">
        <v>77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6-27022024II - Křížová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0"/>
  <sheetViews>
    <sheetView showGridLines="0" tabSelected="1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4</v>
      </c>
    </row>
    <row r="3" spans="2:46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82</v>
      </c>
    </row>
    <row r="4" spans="2:46" ht="24.9" customHeight="1">
      <c r="B4" s="17"/>
      <c r="D4" s="18" t="s">
        <v>83</v>
      </c>
      <c r="L4" s="17"/>
      <c r="M4" s="80" t="s">
        <v>10</v>
      </c>
      <c r="AT4" s="14" t="s">
        <v>3</v>
      </c>
    </row>
    <row r="5" spans="2:46" ht="6.9" customHeight="1">
      <c r="B5" s="17"/>
      <c r="L5" s="17"/>
    </row>
    <row r="6" spans="2:46" s="1" customFormat="1" ht="12" customHeight="1">
      <c r="B6" s="29"/>
      <c r="D6" s="24" t="s">
        <v>16</v>
      </c>
      <c r="L6" s="29"/>
    </row>
    <row r="7" spans="2:46" s="1" customFormat="1" ht="16.5" customHeight="1">
      <c r="B7" s="29"/>
      <c r="E7" s="187" t="s">
        <v>17</v>
      </c>
      <c r="F7" s="207"/>
      <c r="G7" s="207"/>
      <c r="H7" s="207"/>
      <c r="L7" s="29"/>
    </row>
    <row r="8" spans="2:46" s="1" customFormat="1" ht="10.199999999999999">
      <c r="B8" s="29"/>
      <c r="L8" s="29"/>
    </row>
    <row r="9" spans="2:46" s="1" customFormat="1" ht="12" customHeight="1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24" t="s">
        <v>22</v>
      </c>
      <c r="J10" s="49" t="str">
        <f>'Rekapitulace stavby'!AN8</f>
        <v>27. 2. 2024</v>
      </c>
      <c r="L10" s="29"/>
    </row>
    <row r="11" spans="2:46" s="1" customFormat="1" ht="10.8" customHeight="1">
      <c r="B11" s="29"/>
      <c r="L11" s="29"/>
    </row>
    <row r="12" spans="2:46" s="1" customFormat="1" ht="12" customHeight="1">
      <c r="B12" s="29"/>
      <c r="D12" s="24" t="s">
        <v>24</v>
      </c>
      <c r="I12" s="24" t="s">
        <v>25</v>
      </c>
      <c r="J12" s="22" t="s">
        <v>1</v>
      </c>
      <c r="L12" s="29"/>
    </row>
    <row r="13" spans="2:46" s="1" customFormat="1" ht="18" customHeight="1">
      <c r="B13" s="29"/>
      <c r="E13" s="22" t="s">
        <v>26</v>
      </c>
      <c r="I13" s="24" t="s">
        <v>27</v>
      </c>
      <c r="J13" s="22" t="s">
        <v>1</v>
      </c>
      <c r="L13" s="29"/>
    </row>
    <row r="14" spans="2:46" s="1" customFormat="1" ht="6.9" customHeight="1">
      <c r="B14" s="29"/>
      <c r="L14" s="29"/>
    </row>
    <row r="15" spans="2:46" s="1" customFormat="1" ht="12" customHeight="1">
      <c r="B15" s="29"/>
      <c r="D15" s="24" t="s">
        <v>28</v>
      </c>
      <c r="I15" s="24" t="s">
        <v>25</v>
      </c>
      <c r="J15" s="25" t="str">
        <f>'Rekapitulace stavby'!AN13</f>
        <v>Vyplň údaj</v>
      </c>
      <c r="L15" s="29"/>
    </row>
    <row r="16" spans="2:46" s="1" customFormat="1" ht="18" customHeight="1">
      <c r="B16" s="29"/>
      <c r="E16" s="208" t="str">
        <f>'Rekapitulace stavby'!E14</f>
        <v>Vyplň údaj</v>
      </c>
      <c r="F16" s="171"/>
      <c r="G16" s="171"/>
      <c r="H16" s="171"/>
      <c r="I16" s="24" t="s">
        <v>27</v>
      </c>
      <c r="J16" s="25" t="str">
        <f>'Rekapitulace stavby'!AN14</f>
        <v>Vyplň údaj</v>
      </c>
      <c r="L16" s="29"/>
    </row>
    <row r="17" spans="2:12" s="1" customFormat="1" ht="6.9" customHeight="1">
      <c r="B17" s="29"/>
      <c r="L17" s="29"/>
    </row>
    <row r="18" spans="2:12" s="1" customFormat="1" ht="12" customHeight="1">
      <c r="B18" s="29"/>
      <c r="D18" s="24" t="s">
        <v>30</v>
      </c>
      <c r="I18" s="24" t="s">
        <v>25</v>
      </c>
      <c r="J18" s="22" t="str">
        <f>IF('Rekapitulace stavby'!AN16="","",'Rekapitulace stavby'!AN16)</f>
        <v/>
      </c>
      <c r="L18" s="29"/>
    </row>
    <row r="19" spans="2:12" s="1" customFormat="1" ht="18" customHeight="1">
      <c r="B19" s="29"/>
      <c r="E19" s="22" t="str">
        <f>IF('Rekapitulace stavby'!E17="","",'Rekapitulace stavby'!E17)</f>
        <v xml:space="preserve"> </v>
      </c>
      <c r="I19" s="24" t="s">
        <v>27</v>
      </c>
      <c r="J19" s="22" t="str">
        <f>IF('Rekapitulace stavby'!AN17="","",'Rekapitulace stavby'!AN17)</f>
        <v/>
      </c>
      <c r="L19" s="29"/>
    </row>
    <row r="20" spans="2:12" s="1" customFormat="1" ht="6.9" customHeight="1">
      <c r="B20" s="29"/>
      <c r="L20" s="29"/>
    </row>
    <row r="21" spans="2:12" s="1" customFormat="1" ht="12" customHeight="1">
      <c r="B21" s="29"/>
      <c r="D21" s="24" t="s">
        <v>33</v>
      </c>
      <c r="I21" s="24" t="s">
        <v>25</v>
      </c>
      <c r="J21" s="22" t="str">
        <f>IF('Rekapitulace stavby'!AN19="","",'Rekapitulace stavby'!AN19)</f>
        <v/>
      </c>
      <c r="L21" s="29"/>
    </row>
    <row r="22" spans="2:12" s="1" customFormat="1" ht="18" customHeight="1">
      <c r="B22" s="29"/>
      <c r="E22" s="22" t="str">
        <f>IF('Rekapitulace stavby'!E20="","",'Rekapitulace stavby'!E20)</f>
        <v xml:space="preserve"> </v>
      </c>
      <c r="I22" s="24" t="s">
        <v>27</v>
      </c>
      <c r="J22" s="22" t="str">
        <f>IF('Rekapitulace stavby'!AN20="","",'Rekapitulace stavby'!AN20)</f>
        <v/>
      </c>
      <c r="L22" s="29"/>
    </row>
    <row r="23" spans="2:12" s="1" customFormat="1" ht="6.9" customHeight="1">
      <c r="B23" s="29"/>
      <c r="L23" s="29"/>
    </row>
    <row r="24" spans="2:12" s="1" customFormat="1" ht="12" customHeight="1">
      <c r="B24" s="29"/>
      <c r="D24" s="24" t="s">
        <v>34</v>
      </c>
      <c r="L24" s="29"/>
    </row>
    <row r="25" spans="2:12" s="7" customFormat="1" ht="16.5" customHeight="1">
      <c r="B25" s="81"/>
      <c r="E25" s="176" t="s">
        <v>1</v>
      </c>
      <c r="F25" s="176"/>
      <c r="G25" s="176"/>
      <c r="H25" s="176"/>
      <c r="L25" s="81"/>
    </row>
    <row r="26" spans="2:12" s="1" customFormat="1" ht="6.9" customHeight="1">
      <c r="B26" s="29"/>
      <c r="L26" s="29"/>
    </row>
    <row r="27" spans="2:12" s="1" customFormat="1" ht="6.9" customHeight="1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>
      <c r="B28" s="29"/>
      <c r="D28" s="82" t="s">
        <v>35</v>
      </c>
      <c r="J28" s="63">
        <f>ROUND(J123, 2)</f>
        <v>0</v>
      </c>
      <c r="L28" s="29"/>
    </row>
    <row r="29" spans="2:12" s="1" customFormat="1" ht="6.9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" customHeight="1">
      <c r="B30" s="29"/>
      <c r="F30" s="32" t="s">
        <v>37</v>
      </c>
      <c r="I30" s="32" t="s">
        <v>36</v>
      </c>
      <c r="J30" s="32" t="s">
        <v>38</v>
      </c>
      <c r="L30" s="29"/>
    </row>
    <row r="31" spans="2:12" s="1" customFormat="1" ht="14.4" customHeight="1">
      <c r="B31" s="29"/>
      <c r="D31" s="52" t="s">
        <v>39</v>
      </c>
      <c r="E31" s="24" t="s">
        <v>40</v>
      </c>
      <c r="F31" s="83">
        <f>ROUND((SUM(BE123:BE269)),  2)</f>
        <v>0</v>
      </c>
      <c r="I31" s="84">
        <v>0.21</v>
      </c>
      <c r="J31" s="83">
        <f>ROUND(((SUM(BE123:BE269))*I31),  2)</f>
        <v>0</v>
      </c>
      <c r="L31" s="29"/>
    </row>
    <row r="32" spans="2:12" s="1" customFormat="1" ht="14.4" customHeight="1">
      <c r="B32" s="29"/>
      <c r="E32" s="24" t="s">
        <v>41</v>
      </c>
      <c r="F32" s="83">
        <f>ROUND((SUM(BF123:BF269)),  2)</f>
        <v>0</v>
      </c>
      <c r="I32" s="84">
        <v>0.12</v>
      </c>
      <c r="J32" s="83">
        <f>ROUND(((SUM(BF123:BF269))*I32),  2)</f>
        <v>0</v>
      </c>
      <c r="L32" s="29"/>
    </row>
    <row r="33" spans="2:12" s="1" customFormat="1" ht="14.4" hidden="1" customHeight="1">
      <c r="B33" s="29"/>
      <c r="E33" s="24" t="s">
        <v>42</v>
      </c>
      <c r="F33" s="83">
        <f>ROUND((SUM(BG123:BG269)),  2)</f>
        <v>0</v>
      </c>
      <c r="I33" s="84">
        <v>0.21</v>
      </c>
      <c r="J33" s="83">
        <f>0</f>
        <v>0</v>
      </c>
      <c r="L33" s="29"/>
    </row>
    <row r="34" spans="2:12" s="1" customFormat="1" ht="14.4" hidden="1" customHeight="1">
      <c r="B34" s="29"/>
      <c r="E34" s="24" t="s">
        <v>43</v>
      </c>
      <c r="F34" s="83">
        <f>ROUND((SUM(BH123:BH269)),  2)</f>
        <v>0</v>
      </c>
      <c r="I34" s="84">
        <v>0.12</v>
      </c>
      <c r="J34" s="83">
        <f>0</f>
        <v>0</v>
      </c>
      <c r="L34" s="29"/>
    </row>
    <row r="35" spans="2:12" s="1" customFormat="1" ht="14.4" hidden="1" customHeight="1">
      <c r="B35" s="29"/>
      <c r="E35" s="24" t="s">
        <v>44</v>
      </c>
      <c r="F35" s="83">
        <f>ROUND((SUM(BI123:BI269)),  2)</f>
        <v>0</v>
      </c>
      <c r="I35" s="84">
        <v>0</v>
      </c>
      <c r="J35" s="83">
        <f>0</f>
        <v>0</v>
      </c>
      <c r="L35" s="29"/>
    </row>
    <row r="36" spans="2:12" s="1" customFormat="1" ht="6.9" customHeight="1">
      <c r="B36" s="29"/>
      <c r="L36" s="29"/>
    </row>
    <row r="37" spans="2:12" s="1" customFormat="1" ht="25.35" customHeight="1">
      <c r="B37" s="29"/>
      <c r="C37" s="85"/>
      <c r="D37" s="86" t="s">
        <v>45</v>
      </c>
      <c r="E37" s="54"/>
      <c r="F37" s="54"/>
      <c r="G37" s="87" t="s">
        <v>46</v>
      </c>
      <c r="H37" s="88" t="s">
        <v>47</v>
      </c>
      <c r="I37" s="54"/>
      <c r="J37" s="89">
        <f>SUM(J28:J35)</f>
        <v>0</v>
      </c>
      <c r="K37" s="90"/>
      <c r="L37" s="29"/>
    </row>
    <row r="38" spans="2:12" s="1" customFormat="1" ht="14.4" customHeight="1">
      <c r="B38" s="29"/>
      <c r="L38" s="29"/>
    </row>
    <row r="39" spans="2:12" ht="14.4" customHeight="1">
      <c r="B39" s="17"/>
      <c r="L39" s="17"/>
    </row>
    <row r="40" spans="2:12" ht="14.4" customHeight="1">
      <c r="B40" s="17"/>
      <c r="L40" s="17"/>
    </row>
    <row r="41" spans="2:12" ht="14.4" customHeight="1">
      <c r="B41" s="17"/>
      <c r="L41" s="17"/>
    </row>
    <row r="42" spans="2:12" ht="14.4" customHeight="1">
      <c r="B42" s="17"/>
      <c r="L42" s="17"/>
    </row>
    <row r="43" spans="2:12" ht="14.4" customHeight="1">
      <c r="B43" s="17"/>
      <c r="L43" s="17"/>
    </row>
    <row r="44" spans="2:12" ht="14.4" customHeight="1">
      <c r="B44" s="17"/>
      <c r="L44" s="17"/>
    </row>
    <row r="45" spans="2:12" ht="14.4" customHeight="1">
      <c r="B45" s="17"/>
      <c r="L45" s="17"/>
    </row>
    <row r="46" spans="2:12" ht="14.4" customHeight="1">
      <c r="B46" s="17"/>
      <c r="L46" s="17"/>
    </row>
    <row r="47" spans="2:12" ht="14.4" customHeight="1">
      <c r="B47" s="17"/>
      <c r="L47" s="17"/>
    </row>
    <row r="48" spans="2:12" ht="14.4" customHeight="1">
      <c r="B48" s="17"/>
      <c r="L48" s="17"/>
    </row>
    <row r="49" spans="2:12" ht="14.4" customHeight="1">
      <c r="B49" s="17"/>
      <c r="L49" s="17"/>
    </row>
    <row r="50" spans="2:12" s="1" customFormat="1" ht="14.4" customHeight="1">
      <c r="B50" s="29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29"/>
    </row>
    <row r="51" spans="2:12" ht="10.199999999999999">
      <c r="B51" s="17"/>
      <c r="L51" s="17"/>
    </row>
    <row r="52" spans="2:12" ht="10.199999999999999">
      <c r="B52" s="17"/>
      <c r="L52" s="17"/>
    </row>
    <row r="53" spans="2:12" ht="10.199999999999999">
      <c r="B53" s="17"/>
      <c r="L53" s="17"/>
    </row>
    <row r="54" spans="2:12" ht="10.199999999999999">
      <c r="B54" s="17"/>
      <c r="L54" s="17"/>
    </row>
    <row r="55" spans="2:12" ht="10.199999999999999">
      <c r="B55" s="17"/>
      <c r="L55" s="17"/>
    </row>
    <row r="56" spans="2:12" ht="10.199999999999999">
      <c r="B56" s="17"/>
      <c r="L56" s="17"/>
    </row>
    <row r="57" spans="2:12" ht="10.199999999999999">
      <c r="B57" s="17"/>
      <c r="L57" s="17"/>
    </row>
    <row r="58" spans="2:12" ht="10.199999999999999">
      <c r="B58" s="17"/>
      <c r="L58" s="17"/>
    </row>
    <row r="59" spans="2:12" ht="10.199999999999999">
      <c r="B59" s="17"/>
      <c r="L59" s="17"/>
    </row>
    <row r="60" spans="2:12" ht="10.199999999999999">
      <c r="B60" s="17"/>
      <c r="L60" s="17"/>
    </row>
    <row r="61" spans="2:12" s="1" customFormat="1" ht="13.2">
      <c r="B61" s="29"/>
      <c r="D61" s="40" t="s">
        <v>50</v>
      </c>
      <c r="E61" s="31"/>
      <c r="F61" s="91" t="s">
        <v>51</v>
      </c>
      <c r="G61" s="40" t="s">
        <v>50</v>
      </c>
      <c r="H61" s="31"/>
      <c r="I61" s="31"/>
      <c r="J61" s="92" t="s">
        <v>51</v>
      </c>
      <c r="K61" s="31"/>
      <c r="L61" s="29"/>
    </row>
    <row r="62" spans="2:12" ht="10.199999999999999">
      <c r="B62" s="17"/>
      <c r="L62" s="17"/>
    </row>
    <row r="63" spans="2:12" ht="10.199999999999999">
      <c r="B63" s="17"/>
      <c r="L63" s="17"/>
    </row>
    <row r="64" spans="2:12" ht="10.199999999999999">
      <c r="B64" s="17"/>
      <c r="L64" s="17"/>
    </row>
    <row r="65" spans="2:12" s="1" customFormat="1" ht="13.2">
      <c r="B65" s="29"/>
      <c r="D65" s="38" t="s">
        <v>52</v>
      </c>
      <c r="E65" s="39"/>
      <c r="F65" s="39"/>
      <c r="G65" s="38" t="s">
        <v>53</v>
      </c>
      <c r="H65" s="39"/>
      <c r="I65" s="39"/>
      <c r="J65" s="39"/>
      <c r="K65" s="39"/>
      <c r="L65" s="29"/>
    </row>
    <row r="66" spans="2:12" ht="10.199999999999999">
      <c r="B66" s="17"/>
      <c r="L66" s="17"/>
    </row>
    <row r="67" spans="2:12" ht="10.199999999999999">
      <c r="B67" s="17"/>
      <c r="L67" s="17"/>
    </row>
    <row r="68" spans="2:12" ht="10.199999999999999">
      <c r="B68" s="17"/>
      <c r="L68" s="17"/>
    </row>
    <row r="69" spans="2:12" ht="10.199999999999999">
      <c r="B69" s="17"/>
      <c r="L69" s="17"/>
    </row>
    <row r="70" spans="2:12" ht="10.199999999999999">
      <c r="B70" s="17"/>
      <c r="L70" s="17"/>
    </row>
    <row r="71" spans="2:12" ht="10.199999999999999">
      <c r="B71" s="17"/>
      <c r="L71" s="17"/>
    </row>
    <row r="72" spans="2:12" ht="10.199999999999999">
      <c r="B72" s="17"/>
      <c r="L72" s="17"/>
    </row>
    <row r="73" spans="2:12" ht="10.199999999999999">
      <c r="B73" s="17"/>
      <c r="L73" s="17"/>
    </row>
    <row r="74" spans="2:12" ht="10.199999999999999">
      <c r="B74" s="17"/>
      <c r="L74" s="17"/>
    </row>
    <row r="75" spans="2:12" ht="10.199999999999999">
      <c r="B75" s="17"/>
      <c r="L75" s="17"/>
    </row>
    <row r="76" spans="2:12" s="1" customFormat="1" ht="13.2">
      <c r="B76" s="29"/>
      <c r="D76" s="40" t="s">
        <v>50</v>
      </c>
      <c r="E76" s="31"/>
      <c r="F76" s="91" t="s">
        <v>51</v>
      </c>
      <c r="G76" s="40" t="s">
        <v>50</v>
      </c>
      <c r="H76" s="31"/>
      <c r="I76" s="31"/>
      <c r="J76" s="92" t="s">
        <v>51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" hidden="1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hidden="1" customHeight="1">
      <c r="B82" s="29"/>
      <c r="C82" s="18" t="s">
        <v>84</v>
      </c>
      <c r="L82" s="29"/>
    </row>
    <row r="83" spans="2:47" s="1" customFormat="1" ht="6.9" hidden="1" customHeight="1">
      <c r="B83" s="29"/>
      <c r="L83" s="29"/>
    </row>
    <row r="84" spans="2:47" s="1" customFormat="1" ht="12" hidden="1" customHeight="1">
      <c r="B84" s="29"/>
      <c r="C84" s="24" t="s">
        <v>16</v>
      </c>
      <c r="L84" s="29"/>
    </row>
    <row r="85" spans="2:47" s="1" customFormat="1" ht="16.5" hidden="1" customHeight="1">
      <c r="B85" s="29"/>
      <c r="E85" s="187" t="str">
        <f>E7</f>
        <v>Křížová cesta Ivančice - oprava kapličky č.4</v>
      </c>
      <c r="F85" s="207"/>
      <c r="G85" s="207"/>
      <c r="H85" s="207"/>
      <c r="L85" s="29"/>
    </row>
    <row r="86" spans="2:47" s="1" customFormat="1" ht="6.9" hidden="1" customHeight="1">
      <c r="B86" s="29"/>
      <c r="L86" s="29"/>
    </row>
    <row r="87" spans="2:47" s="1" customFormat="1" ht="12" hidden="1" customHeight="1">
      <c r="B87" s="29"/>
      <c r="C87" s="24" t="s">
        <v>20</v>
      </c>
      <c r="F87" s="22" t="str">
        <f>F10</f>
        <v>Ivančice</v>
      </c>
      <c r="I87" s="24" t="s">
        <v>22</v>
      </c>
      <c r="J87" s="49" t="str">
        <f>IF(J10="","",J10)</f>
        <v>27. 2. 2024</v>
      </c>
      <c r="L87" s="29"/>
    </row>
    <row r="88" spans="2:47" s="1" customFormat="1" ht="6.9" hidden="1" customHeight="1">
      <c r="B88" s="29"/>
      <c r="L88" s="29"/>
    </row>
    <row r="89" spans="2:47" s="1" customFormat="1" ht="15.15" hidden="1" customHeight="1">
      <c r="B89" s="29"/>
      <c r="C89" s="24" t="s">
        <v>24</v>
      </c>
      <c r="F89" s="22" t="str">
        <f>E13</f>
        <v>Město Ivančice, Palackého nám. 196/6</v>
      </c>
      <c r="I89" s="24" t="s">
        <v>30</v>
      </c>
      <c r="J89" s="27" t="str">
        <f>E19</f>
        <v xml:space="preserve"> </v>
      </c>
      <c r="L89" s="29"/>
    </row>
    <row r="90" spans="2:47" s="1" customFormat="1" ht="15.15" hidden="1" customHeight="1">
      <c r="B90" s="29"/>
      <c r="C90" s="24" t="s">
        <v>28</v>
      </c>
      <c r="F90" s="22" t="str">
        <f>IF(E16="","",E16)</f>
        <v>Vyplň údaj</v>
      </c>
      <c r="I90" s="24" t="s">
        <v>33</v>
      </c>
      <c r="J90" s="27" t="str">
        <f>E22</f>
        <v xml:space="preserve"> </v>
      </c>
      <c r="L90" s="29"/>
    </row>
    <row r="91" spans="2:47" s="1" customFormat="1" ht="10.35" hidden="1" customHeight="1">
      <c r="B91" s="29"/>
      <c r="L91" s="29"/>
    </row>
    <row r="92" spans="2:47" s="1" customFormat="1" ht="29.25" hidden="1" customHeight="1">
      <c r="B92" s="29"/>
      <c r="C92" s="93" t="s">
        <v>85</v>
      </c>
      <c r="D92" s="85"/>
      <c r="E92" s="85"/>
      <c r="F92" s="85"/>
      <c r="G92" s="85"/>
      <c r="H92" s="85"/>
      <c r="I92" s="85"/>
      <c r="J92" s="94" t="s">
        <v>86</v>
      </c>
      <c r="K92" s="85"/>
      <c r="L92" s="29"/>
    </row>
    <row r="93" spans="2:47" s="1" customFormat="1" ht="10.35" hidden="1" customHeight="1">
      <c r="B93" s="29"/>
      <c r="L93" s="29"/>
    </row>
    <row r="94" spans="2:47" s="1" customFormat="1" ht="22.8" hidden="1" customHeight="1">
      <c r="B94" s="29"/>
      <c r="C94" s="95" t="s">
        <v>87</v>
      </c>
      <c r="J94" s="63">
        <f>J123</f>
        <v>0</v>
      </c>
      <c r="L94" s="29"/>
      <c r="AU94" s="14" t="s">
        <v>88</v>
      </c>
    </row>
    <row r="95" spans="2:47" s="8" customFormat="1" ht="24.9" hidden="1" customHeight="1">
      <c r="B95" s="96"/>
      <c r="D95" s="97" t="s">
        <v>89</v>
      </c>
      <c r="E95" s="98"/>
      <c r="F95" s="98"/>
      <c r="G95" s="98"/>
      <c r="H95" s="98"/>
      <c r="I95" s="98"/>
      <c r="J95" s="99">
        <f>J124</f>
        <v>0</v>
      </c>
      <c r="L95" s="96"/>
    </row>
    <row r="96" spans="2:47" s="9" customFormat="1" ht="19.95" hidden="1" customHeight="1">
      <c r="B96" s="100"/>
      <c r="D96" s="101" t="s">
        <v>90</v>
      </c>
      <c r="E96" s="102"/>
      <c r="F96" s="102"/>
      <c r="G96" s="102"/>
      <c r="H96" s="102"/>
      <c r="I96" s="102"/>
      <c r="J96" s="103">
        <f>J125</f>
        <v>0</v>
      </c>
      <c r="L96" s="100"/>
    </row>
    <row r="97" spans="2:12" s="9" customFormat="1" ht="19.95" hidden="1" customHeight="1">
      <c r="B97" s="100"/>
      <c r="D97" s="101" t="s">
        <v>91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95" hidden="1" customHeight="1">
      <c r="B98" s="100"/>
      <c r="D98" s="101" t="s">
        <v>92</v>
      </c>
      <c r="E98" s="102"/>
      <c r="F98" s="102"/>
      <c r="G98" s="102"/>
      <c r="H98" s="102"/>
      <c r="I98" s="102"/>
      <c r="J98" s="103">
        <f>J140</f>
        <v>0</v>
      </c>
      <c r="L98" s="100"/>
    </row>
    <row r="99" spans="2:12" s="9" customFormat="1" ht="19.95" hidden="1" customHeight="1">
      <c r="B99" s="100"/>
      <c r="D99" s="101" t="s">
        <v>93</v>
      </c>
      <c r="E99" s="102"/>
      <c r="F99" s="102"/>
      <c r="G99" s="102"/>
      <c r="H99" s="102"/>
      <c r="I99" s="102"/>
      <c r="J99" s="103">
        <f>J160</f>
        <v>0</v>
      </c>
      <c r="L99" s="100"/>
    </row>
    <row r="100" spans="2:12" s="9" customFormat="1" ht="19.95" hidden="1" customHeight="1">
      <c r="B100" s="100"/>
      <c r="D100" s="101" t="s">
        <v>94</v>
      </c>
      <c r="E100" s="102"/>
      <c r="F100" s="102"/>
      <c r="G100" s="102"/>
      <c r="H100" s="102"/>
      <c r="I100" s="102"/>
      <c r="J100" s="103">
        <f>J216</f>
        <v>0</v>
      </c>
      <c r="L100" s="100"/>
    </row>
    <row r="101" spans="2:12" s="9" customFormat="1" ht="19.95" hidden="1" customHeight="1">
      <c r="B101" s="100"/>
      <c r="D101" s="101" t="s">
        <v>95</v>
      </c>
      <c r="E101" s="102"/>
      <c r="F101" s="102"/>
      <c r="G101" s="102"/>
      <c r="H101" s="102"/>
      <c r="I101" s="102"/>
      <c r="J101" s="103">
        <f>J241</f>
        <v>0</v>
      </c>
      <c r="L101" s="100"/>
    </row>
    <row r="102" spans="2:12" s="8" customFormat="1" ht="24.9" hidden="1" customHeight="1">
      <c r="B102" s="96"/>
      <c r="D102" s="97" t="s">
        <v>96</v>
      </c>
      <c r="E102" s="98"/>
      <c r="F102" s="98"/>
      <c r="G102" s="98"/>
      <c r="H102" s="98"/>
      <c r="I102" s="98"/>
      <c r="J102" s="99">
        <f>J245</f>
        <v>0</v>
      </c>
      <c r="L102" s="96"/>
    </row>
    <row r="103" spans="2:12" s="9" customFormat="1" ht="19.95" hidden="1" customHeight="1">
      <c r="B103" s="100"/>
      <c r="D103" s="101" t="s">
        <v>97</v>
      </c>
      <c r="E103" s="102"/>
      <c r="F103" s="102"/>
      <c r="G103" s="102"/>
      <c r="H103" s="102"/>
      <c r="I103" s="102"/>
      <c r="J103" s="103">
        <f>J246</f>
        <v>0</v>
      </c>
      <c r="L103" s="100"/>
    </row>
    <row r="104" spans="2:12" s="9" customFormat="1" ht="19.95" hidden="1" customHeight="1">
      <c r="B104" s="100"/>
      <c r="D104" s="101" t="s">
        <v>98</v>
      </c>
      <c r="E104" s="102"/>
      <c r="F104" s="102"/>
      <c r="G104" s="102"/>
      <c r="H104" s="102"/>
      <c r="I104" s="102"/>
      <c r="J104" s="103">
        <f>J259</f>
        <v>0</v>
      </c>
      <c r="L104" s="100"/>
    </row>
    <row r="105" spans="2:12" s="9" customFormat="1" ht="19.95" hidden="1" customHeight="1">
      <c r="B105" s="100"/>
      <c r="D105" s="101" t="s">
        <v>99</v>
      </c>
      <c r="E105" s="102"/>
      <c r="F105" s="102"/>
      <c r="G105" s="102"/>
      <c r="H105" s="102"/>
      <c r="I105" s="102"/>
      <c r="J105" s="103">
        <f>J263</f>
        <v>0</v>
      </c>
      <c r="L105" s="100"/>
    </row>
    <row r="106" spans="2:12" s="1" customFormat="1" ht="21.75" hidden="1" customHeight="1">
      <c r="B106" s="29"/>
      <c r="L106" s="29"/>
    </row>
    <row r="107" spans="2:12" s="1" customFormat="1" ht="6.9" hidden="1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9"/>
    </row>
    <row r="108" spans="2:12" ht="10.199999999999999" hidden="1"/>
    <row r="109" spans="2:12" ht="10.199999999999999" hidden="1"/>
    <row r="110" spans="2:12" ht="10.199999999999999" hidden="1"/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9"/>
    </row>
    <row r="112" spans="2:12" s="1" customFormat="1" ht="24.9" customHeight="1">
      <c r="B112" s="29"/>
      <c r="C112" s="18" t="s">
        <v>100</v>
      </c>
      <c r="L112" s="29"/>
    </row>
    <row r="113" spans="2:65" s="1" customFormat="1" ht="6.9" customHeight="1">
      <c r="B113" s="29"/>
      <c r="L113" s="29"/>
    </row>
    <row r="114" spans="2:65" s="1" customFormat="1" ht="12" customHeight="1">
      <c r="B114" s="29"/>
      <c r="C114" s="24" t="s">
        <v>16</v>
      </c>
      <c r="L114" s="29"/>
    </row>
    <row r="115" spans="2:65" s="1" customFormat="1" ht="16.5" customHeight="1">
      <c r="B115" s="29"/>
      <c r="E115" s="187" t="str">
        <f>E7</f>
        <v>Křížová cesta Ivančice - oprava kapličky č.4</v>
      </c>
      <c r="F115" s="207"/>
      <c r="G115" s="207"/>
      <c r="H115" s="207"/>
      <c r="L115" s="29"/>
    </row>
    <row r="116" spans="2:65" s="1" customFormat="1" ht="6.9" customHeight="1">
      <c r="B116" s="29"/>
      <c r="L116" s="29"/>
    </row>
    <row r="117" spans="2:65" s="1" customFormat="1" ht="12" customHeight="1">
      <c r="B117" s="29"/>
      <c r="C117" s="24" t="s">
        <v>20</v>
      </c>
      <c r="F117" s="22" t="str">
        <f>F10</f>
        <v>Ivančice</v>
      </c>
      <c r="I117" s="24" t="s">
        <v>22</v>
      </c>
      <c r="J117" s="49" t="str">
        <f>IF(J10="","",J10)</f>
        <v>27. 2. 2024</v>
      </c>
      <c r="L117" s="29"/>
    </row>
    <row r="118" spans="2:65" s="1" customFormat="1" ht="6.9" customHeight="1">
      <c r="B118" s="29"/>
      <c r="L118" s="29"/>
    </row>
    <row r="119" spans="2:65" s="1" customFormat="1" ht="15.15" customHeight="1">
      <c r="B119" s="29"/>
      <c r="C119" s="24" t="s">
        <v>24</v>
      </c>
      <c r="F119" s="22" t="str">
        <f>E13</f>
        <v>Město Ivančice, Palackého nám. 196/6</v>
      </c>
      <c r="I119" s="24" t="s">
        <v>30</v>
      </c>
      <c r="J119" s="27" t="str">
        <f>E19</f>
        <v xml:space="preserve"> </v>
      </c>
      <c r="L119" s="29"/>
    </row>
    <row r="120" spans="2:65" s="1" customFormat="1" ht="15.15" customHeight="1">
      <c r="B120" s="29"/>
      <c r="C120" s="24" t="s">
        <v>28</v>
      </c>
      <c r="F120" s="22" t="str">
        <f>IF(E16="","",E16)</f>
        <v>Vyplň údaj</v>
      </c>
      <c r="I120" s="24" t="s">
        <v>33</v>
      </c>
      <c r="J120" s="27" t="str">
        <f>E22</f>
        <v xml:space="preserve"> </v>
      </c>
      <c r="L120" s="29"/>
    </row>
    <row r="121" spans="2:65" s="1" customFormat="1" ht="10.35" customHeight="1">
      <c r="B121" s="29"/>
      <c r="L121" s="29"/>
    </row>
    <row r="122" spans="2:65" s="10" customFormat="1" ht="29.25" customHeight="1">
      <c r="B122" s="104"/>
      <c r="C122" s="105" t="s">
        <v>101</v>
      </c>
      <c r="D122" s="106" t="s">
        <v>60</v>
      </c>
      <c r="E122" s="106" t="s">
        <v>56</v>
      </c>
      <c r="F122" s="106" t="s">
        <v>57</v>
      </c>
      <c r="G122" s="106" t="s">
        <v>102</v>
      </c>
      <c r="H122" s="106" t="s">
        <v>103</v>
      </c>
      <c r="I122" s="106" t="s">
        <v>104</v>
      </c>
      <c r="J122" s="107" t="s">
        <v>86</v>
      </c>
      <c r="K122" s="108" t="s">
        <v>105</v>
      </c>
      <c r="L122" s="104"/>
      <c r="M122" s="56" t="s">
        <v>1</v>
      </c>
      <c r="N122" s="57" t="s">
        <v>39</v>
      </c>
      <c r="O122" s="57" t="s">
        <v>106</v>
      </c>
      <c r="P122" s="57" t="s">
        <v>107</v>
      </c>
      <c r="Q122" s="57" t="s">
        <v>108</v>
      </c>
      <c r="R122" s="57" t="s">
        <v>109</v>
      </c>
      <c r="S122" s="57" t="s">
        <v>110</v>
      </c>
      <c r="T122" s="58" t="s">
        <v>111</v>
      </c>
    </row>
    <row r="123" spans="2:65" s="1" customFormat="1" ht="22.8" customHeight="1">
      <c r="B123" s="29"/>
      <c r="C123" s="61" t="s">
        <v>112</v>
      </c>
      <c r="J123" s="109">
        <f>BK123</f>
        <v>0</v>
      </c>
      <c r="L123" s="29"/>
      <c r="M123" s="59"/>
      <c r="N123" s="50"/>
      <c r="O123" s="50"/>
      <c r="P123" s="110">
        <f>P124+P245</f>
        <v>0</v>
      </c>
      <c r="Q123" s="50"/>
      <c r="R123" s="110">
        <f>R124+R245</f>
        <v>11.637497000000002</v>
      </c>
      <c r="S123" s="50"/>
      <c r="T123" s="111">
        <f>T124+T245</f>
        <v>24.182222500000002</v>
      </c>
      <c r="AT123" s="14" t="s">
        <v>74</v>
      </c>
      <c r="AU123" s="14" t="s">
        <v>88</v>
      </c>
      <c r="BK123" s="112">
        <f>BK124+BK245</f>
        <v>0</v>
      </c>
    </row>
    <row r="124" spans="2:65" s="11" customFormat="1" ht="25.95" customHeight="1">
      <c r="B124" s="113"/>
      <c r="D124" s="114" t="s">
        <v>74</v>
      </c>
      <c r="E124" s="115" t="s">
        <v>113</v>
      </c>
      <c r="F124" s="115" t="s">
        <v>114</v>
      </c>
      <c r="I124" s="116"/>
      <c r="J124" s="117">
        <f>BK124</f>
        <v>0</v>
      </c>
      <c r="L124" s="113"/>
      <c r="M124" s="118"/>
      <c r="P124" s="119">
        <f>P125+P132+P140+P160+P216+P241</f>
        <v>0</v>
      </c>
      <c r="R124" s="119">
        <f>R125+R132+R140+R160+R216+R241</f>
        <v>11.402403000000001</v>
      </c>
      <c r="T124" s="120">
        <f>T125+T132+T140+T160+T216+T241</f>
        <v>24.182222500000002</v>
      </c>
      <c r="AR124" s="114" t="s">
        <v>80</v>
      </c>
      <c r="AT124" s="121" t="s">
        <v>74</v>
      </c>
      <c r="AU124" s="121" t="s">
        <v>75</v>
      </c>
      <c r="AY124" s="114" t="s">
        <v>115</v>
      </c>
      <c r="BK124" s="122">
        <f>BK125+BK132+BK140+BK160+BK216+BK241</f>
        <v>0</v>
      </c>
    </row>
    <row r="125" spans="2:65" s="11" customFormat="1" ht="22.8" customHeight="1">
      <c r="B125" s="113"/>
      <c r="D125" s="114" t="s">
        <v>74</v>
      </c>
      <c r="E125" s="123" t="s">
        <v>80</v>
      </c>
      <c r="F125" s="123" t="s">
        <v>116</v>
      </c>
      <c r="I125" s="116"/>
      <c r="J125" s="124">
        <f>BK125</f>
        <v>0</v>
      </c>
      <c r="L125" s="113"/>
      <c r="M125" s="118"/>
      <c r="P125" s="119">
        <f>SUM(P126:P131)</f>
        <v>0</v>
      </c>
      <c r="R125" s="119">
        <f>SUM(R126:R131)</f>
        <v>0</v>
      </c>
      <c r="T125" s="120">
        <f>SUM(T126:T131)</f>
        <v>0</v>
      </c>
      <c r="AR125" s="114" t="s">
        <v>80</v>
      </c>
      <c r="AT125" s="121" t="s">
        <v>74</v>
      </c>
      <c r="AU125" s="121" t="s">
        <v>80</v>
      </c>
      <c r="AY125" s="114" t="s">
        <v>115</v>
      </c>
      <c r="BK125" s="122">
        <f>SUM(BK126:BK131)</f>
        <v>0</v>
      </c>
    </row>
    <row r="126" spans="2:65" s="1" customFormat="1" ht="24.15" customHeight="1">
      <c r="B126" s="125"/>
      <c r="C126" s="126" t="s">
        <v>117</v>
      </c>
      <c r="D126" s="126" t="s">
        <v>118</v>
      </c>
      <c r="E126" s="127" t="s">
        <v>119</v>
      </c>
      <c r="F126" s="128" t="s">
        <v>120</v>
      </c>
      <c r="G126" s="129" t="s">
        <v>121</v>
      </c>
      <c r="H126" s="130">
        <v>8.5</v>
      </c>
      <c r="I126" s="131"/>
      <c r="J126" s="132">
        <f>ROUND(I126*H126,2)</f>
        <v>0</v>
      </c>
      <c r="K126" s="133"/>
      <c r="L126" s="29"/>
      <c r="M126" s="134" t="s">
        <v>1</v>
      </c>
      <c r="N126" s="135" t="s">
        <v>40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122</v>
      </c>
      <c r="AT126" s="138" t="s">
        <v>118</v>
      </c>
      <c r="AU126" s="138" t="s">
        <v>82</v>
      </c>
      <c r="AY126" s="14" t="s">
        <v>115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4" t="s">
        <v>80</v>
      </c>
      <c r="BK126" s="139">
        <f>ROUND(I126*H126,2)</f>
        <v>0</v>
      </c>
      <c r="BL126" s="14" t="s">
        <v>122</v>
      </c>
      <c r="BM126" s="138" t="s">
        <v>123</v>
      </c>
    </row>
    <row r="127" spans="2:65" s="1" customFormat="1" ht="19.2">
      <c r="B127" s="29"/>
      <c r="D127" s="140" t="s">
        <v>124</v>
      </c>
      <c r="F127" s="141" t="s">
        <v>125</v>
      </c>
      <c r="I127" s="142"/>
      <c r="L127" s="29"/>
      <c r="M127" s="143"/>
      <c r="T127" s="53"/>
      <c r="AT127" s="14" t="s">
        <v>124</v>
      </c>
      <c r="AU127" s="14" t="s">
        <v>82</v>
      </c>
    </row>
    <row r="128" spans="2:65" s="1" customFormat="1" ht="10.199999999999999">
      <c r="B128" s="29"/>
      <c r="D128" s="144" t="s">
        <v>126</v>
      </c>
      <c r="F128" s="145" t="s">
        <v>127</v>
      </c>
      <c r="I128" s="142"/>
      <c r="L128" s="29"/>
      <c r="M128" s="143"/>
      <c r="T128" s="53"/>
      <c r="AT128" s="14" t="s">
        <v>126</v>
      </c>
      <c r="AU128" s="14" t="s">
        <v>82</v>
      </c>
    </row>
    <row r="129" spans="2:65" s="1" customFormat="1" ht="33" customHeight="1">
      <c r="B129" s="125"/>
      <c r="C129" s="126" t="s">
        <v>128</v>
      </c>
      <c r="D129" s="126" t="s">
        <v>118</v>
      </c>
      <c r="E129" s="127" t="s">
        <v>129</v>
      </c>
      <c r="F129" s="128" t="s">
        <v>130</v>
      </c>
      <c r="G129" s="129" t="s">
        <v>121</v>
      </c>
      <c r="H129" s="130">
        <v>8.5</v>
      </c>
      <c r="I129" s="131"/>
      <c r="J129" s="132">
        <f>ROUND(I129*H129,2)</f>
        <v>0</v>
      </c>
      <c r="K129" s="133"/>
      <c r="L129" s="29"/>
      <c r="M129" s="134" t="s">
        <v>1</v>
      </c>
      <c r="N129" s="135" t="s">
        <v>40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122</v>
      </c>
      <c r="AT129" s="138" t="s">
        <v>118</v>
      </c>
      <c r="AU129" s="138" t="s">
        <v>82</v>
      </c>
      <c r="AY129" s="14" t="s">
        <v>115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4" t="s">
        <v>80</v>
      </c>
      <c r="BK129" s="139">
        <f>ROUND(I129*H129,2)</f>
        <v>0</v>
      </c>
      <c r="BL129" s="14" t="s">
        <v>122</v>
      </c>
      <c r="BM129" s="138" t="s">
        <v>131</v>
      </c>
    </row>
    <row r="130" spans="2:65" s="1" customFormat="1" ht="38.4">
      <c r="B130" s="29"/>
      <c r="D130" s="140" t="s">
        <v>124</v>
      </c>
      <c r="F130" s="141" t="s">
        <v>132</v>
      </c>
      <c r="I130" s="142"/>
      <c r="L130" s="29"/>
      <c r="M130" s="143"/>
      <c r="T130" s="53"/>
      <c r="AT130" s="14" t="s">
        <v>124</v>
      </c>
      <c r="AU130" s="14" t="s">
        <v>82</v>
      </c>
    </row>
    <row r="131" spans="2:65" s="1" customFormat="1" ht="10.199999999999999">
      <c r="B131" s="29"/>
      <c r="D131" s="144" t="s">
        <v>126</v>
      </c>
      <c r="F131" s="145" t="s">
        <v>133</v>
      </c>
      <c r="I131" s="142"/>
      <c r="L131" s="29"/>
      <c r="M131" s="143"/>
      <c r="T131" s="53"/>
      <c r="AT131" s="14" t="s">
        <v>126</v>
      </c>
      <c r="AU131" s="14" t="s">
        <v>82</v>
      </c>
    </row>
    <row r="132" spans="2:65" s="11" customFormat="1" ht="22.8" customHeight="1">
      <c r="B132" s="113"/>
      <c r="D132" s="114" t="s">
        <v>74</v>
      </c>
      <c r="E132" s="123" t="s">
        <v>134</v>
      </c>
      <c r="F132" s="123" t="s">
        <v>135</v>
      </c>
      <c r="I132" s="116"/>
      <c r="J132" s="124">
        <f>BK132</f>
        <v>0</v>
      </c>
      <c r="L132" s="113"/>
      <c r="M132" s="118"/>
      <c r="P132" s="119">
        <f>SUM(P133:P139)</f>
        <v>0</v>
      </c>
      <c r="R132" s="119">
        <f>SUM(R133:R139)</f>
        <v>8.0496900000000018</v>
      </c>
      <c r="T132" s="120">
        <f>SUM(T133:T139)</f>
        <v>0</v>
      </c>
      <c r="AR132" s="114" t="s">
        <v>80</v>
      </c>
      <c r="AT132" s="121" t="s">
        <v>74</v>
      </c>
      <c r="AU132" s="121" t="s">
        <v>80</v>
      </c>
      <c r="AY132" s="114" t="s">
        <v>115</v>
      </c>
      <c r="BK132" s="122">
        <f>SUM(BK133:BK139)</f>
        <v>0</v>
      </c>
    </row>
    <row r="133" spans="2:65" s="1" customFormat="1" ht="24.15" customHeight="1">
      <c r="B133" s="125"/>
      <c r="C133" s="126" t="s">
        <v>136</v>
      </c>
      <c r="D133" s="126" t="s">
        <v>118</v>
      </c>
      <c r="E133" s="127" t="s">
        <v>137</v>
      </c>
      <c r="F133" s="128" t="s">
        <v>138</v>
      </c>
      <c r="G133" s="129" t="s">
        <v>121</v>
      </c>
      <c r="H133" s="130">
        <v>4.2300000000000004</v>
      </c>
      <c r="I133" s="131"/>
      <c r="J133" s="132">
        <f>ROUND(I133*H133,2)</f>
        <v>0</v>
      </c>
      <c r="K133" s="133"/>
      <c r="L133" s="29"/>
      <c r="M133" s="134" t="s">
        <v>1</v>
      </c>
      <c r="N133" s="135" t="s">
        <v>40</v>
      </c>
      <c r="P133" s="136">
        <f>O133*H133</f>
        <v>0</v>
      </c>
      <c r="Q133" s="136">
        <v>1.903</v>
      </c>
      <c r="R133" s="136">
        <f>Q133*H133</f>
        <v>8.0496900000000018</v>
      </c>
      <c r="S133" s="136">
        <v>0</v>
      </c>
      <c r="T133" s="137">
        <f>S133*H133</f>
        <v>0</v>
      </c>
      <c r="AR133" s="138" t="s">
        <v>122</v>
      </c>
      <c r="AT133" s="138" t="s">
        <v>118</v>
      </c>
      <c r="AU133" s="138" t="s">
        <v>82</v>
      </c>
      <c r="AY133" s="14" t="s">
        <v>115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4" t="s">
        <v>80</v>
      </c>
      <c r="BK133" s="139">
        <f>ROUND(I133*H133,2)</f>
        <v>0</v>
      </c>
      <c r="BL133" s="14" t="s">
        <v>122</v>
      </c>
      <c r="BM133" s="138" t="s">
        <v>139</v>
      </c>
    </row>
    <row r="134" spans="2:65" s="1" customFormat="1" ht="19.2">
      <c r="B134" s="29"/>
      <c r="D134" s="140" t="s">
        <v>124</v>
      </c>
      <c r="F134" s="141" t="s">
        <v>140</v>
      </c>
      <c r="I134" s="142"/>
      <c r="L134" s="29"/>
      <c r="M134" s="143"/>
      <c r="T134" s="53"/>
      <c r="AT134" s="14" t="s">
        <v>124</v>
      </c>
      <c r="AU134" s="14" t="s">
        <v>82</v>
      </c>
    </row>
    <row r="135" spans="2:65" s="1" customFormat="1" ht="10.199999999999999">
      <c r="B135" s="29"/>
      <c r="D135" s="144" t="s">
        <v>126</v>
      </c>
      <c r="F135" s="145" t="s">
        <v>141</v>
      </c>
      <c r="I135" s="142"/>
      <c r="L135" s="29"/>
      <c r="M135" s="143"/>
      <c r="T135" s="53"/>
      <c r="AT135" s="14" t="s">
        <v>126</v>
      </c>
      <c r="AU135" s="14" t="s">
        <v>82</v>
      </c>
    </row>
    <row r="136" spans="2:65" s="1" customFormat="1" ht="24.15" customHeight="1">
      <c r="B136" s="125"/>
      <c r="C136" s="126" t="s">
        <v>142</v>
      </c>
      <c r="D136" s="126" t="s">
        <v>118</v>
      </c>
      <c r="E136" s="127" t="s">
        <v>143</v>
      </c>
      <c r="F136" s="128" t="s">
        <v>144</v>
      </c>
      <c r="G136" s="129" t="s">
        <v>121</v>
      </c>
      <c r="H136" s="130">
        <v>4.2300000000000004</v>
      </c>
      <c r="I136" s="131"/>
      <c r="J136" s="132">
        <f>ROUND(I136*H136,2)</f>
        <v>0</v>
      </c>
      <c r="K136" s="133"/>
      <c r="L136" s="29"/>
      <c r="M136" s="134" t="s">
        <v>1</v>
      </c>
      <c r="N136" s="135" t="s">
        <v>40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122</v>
      </c>
      <c r="AT136" s="138" t="s">
        <v>118</v>
      </c>
      <c r="AU136" s="138" t="s">
        <v>82</v>
      </c>
      <c r="AY136" s="14" t="s">
        <v>115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4" t="s">
        <v>80</v>
      </c>
      <c r="BK136" s="139">
        <f>ROUND(I136*H136,2)</f>
        <v>0</v>
      </c>
      <c r="BL136" s="14" t="s">
        <v>122</v>
      </c>
      <c r="BM136" s="138" t="s">
        <v>145</v>
      </c>
    </row>
    <row r="137" spans="2:65" s="1" customFormat="1" ht="19.2">
      <c r="B137" s="29"/>
      <c r="D137" s="140" t="s">
        <v>124</v>
      </c>
      <c r="F137" s="141" t="s">
        <v>144</v>
      </c>
      <c r="I137" s="142"/>
      <c r="L137" s="29"/>
      <c r="M137" s="143"/>
      <c r="T137" s="53"/>
      <c r="AT137" s="14" t="s">
        <v>124</v>
      </c>
      <c r="AU137" s="14" t="s">
        <v>82</v>
      </c>
    </row>
    <row r="138" spans="2:65" s="1" customFormat="1" ht="16.5" customHeight="1">
      <c r="B138" s="125"/>
      <c r="C138" s="126" t="s">
        <v>146</v>
      </c>
      <c r="D138" s="126" t="s">
        <v>118</v>
      </c>
      <c r="E138" s="127" t="s">
        <v>147</v>
      </c>
      <c r="F138" s="128" t="s">
        <v>148</v>
      </c>
      <c r="G138" s="129" t="s">
        <v>149</v>
      </c>
      <c r="H138" s="130">
        <v>4</v>
      </c>
      <c r="I138" s="131"/>
      <c r="J138" s="132">
        <f>ROUND(I138*H138,2)</f>
        <v>0</v>
      </c>
      <c r="K138" s="133"/>
      <c r="L138" s="29"/>
      <c r="M138" s="134" t="s">
        <v>1</v>
      </c>
      <c r="N138" s="135" t="s">
        <v>40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122</v>
      </c>
      <c r="AT138" s="138" t="s">
        <v>118</v>
      </c>
      <c r="AU138" s="138" t="s">
        <v>82</v>
      </c>
      <c r="AY138" s="14" t="s">
        <v>115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4" t="s">
        <v>80</v>
      </c>
      <c r="BK138" s="139">
        <f>ROUND(I138*H138,2)</f>
        <v>0</v>
      </c>
      <c r="BL138" s="14" t="s">
        <v>122</v>
      </c>
      <c r="BM138" s="138" t="s">
        <v>150</v>
      </c>
    </row>
    <row r="139" spans="2:65" s="1" customFormat="1" ht="10.199999999999999">
      <c r="B139" s="29"/>
      <c r="D139" s="140" t="s">
        <v>124</v>
      </c>
      <c r="F139" s="141" t="s">
        <v>151</v>
      </c>
      <c r="I139" s="142"/>
      <c r="L139" s="29"/>
      <c r="M139" s="143"/>
      <c r="T139" s="53"/>
      <c r="AT139" s="14" t="s">
        <v>124</v>
      </c>
      <c r="AU139" s="14" t="s">
        <v>82</v>
      </c>
    </row>
    <row r="140" spans="2:65" s="11" customFormat="1" ht="22.8" customHeight="1">
      <c r="B140" s="113"/>
      <c r="D140" s="114" t="s">
        <v>74</v>
      </c>
      <c r="E140" s="123" t="s">
        <v>152</v>
      </c>
      <c r="F140" s="123" t="s">
        <v>153</v>
      </c>
      <c r="I140" s="116"/>
      <c r="J140" s="124">
        <f>BK140</f>
        <v>0</v>
      </c>
      <c r="L140" s="113"/>
      <c r="M140" s="118"/>
      <c r="P140" s="119">
        <f>SUM(P141:P159)</f>
        <v>0</v>
      </c>
      <c r="R140" s="119">
        <f>SUM(R141:R159)</f>
        <v>2.6469630000000004</v>
      </c>
      <c r="T140" s="120">
        <f>SUM(T141:T159)</f>
        <v>0</v>
      </c>
      <c r="AR140" s="114" t="s">
        <v>80</v>
      </c>
      <c r="AT140" s="121" t="s">
        <v>74</v>
      </c>
      <c r="AU140" s="121" t="s">
        <v>80</v>
      </c>
      <c r="AY140" s="114" t="s">
        <v>115</v>
      </c>
      <c r="BK140" s="122">
        <f>SUM(BK141:BK159)</f>
        <v>0</v>
      </c>
    </row>
    <row r="141" spans="2:65" s="1" customFormat="1" ht="24.15" customHeight="1">
      <c r="B141" s="125"/>
      <c r="C141" s="126" t="s">
        <v>154</v>
      </c>
      <c r="D141" s="126" t="s">
        <v>118</v>
      </c>
      <c r="E141" s="127" t="s">
        <v>155</v>
      </c>
      <c r="F141" s="128" t="s">
        <v>156</v>
      </c>
      <c r="G141" s="129" t="s">
        <v>157</v>
      </c>
      <c r="H141" s="130">
        <v>22.6</v>
      </c>
      <c r="I141" s="131"/>
      <c r="J141" s="132">
        <f>ROUND(I141*H141,2)</f>
        <v>0</v>
      </c>
      <c r="K141" s="133"/>
      <c r="L141" s="29"/>
      <c r="M141" s="134" t="s">
        <v>1</v>
      </c>
      <c r="N141" s="135" t="s">
        <v>40</v>
      </c>
      <c r="P141" s="136">
        <f>O141*H141</f>
        <v>0</v>
      </c>
      <c r="Q141" s="136">
        <v>2.1000000000000001E-2</v>
      </c>
      <c r="R141" s="136">
        <f>Q141*H141</f>
        <v>0.47460000000000008</v>
      </c>
      <c r="S141" s="136">
        <v>0</v>
      </c>
      <c r="T141" s="137">
        <f>S141*H141</f>
        <v>0</v>
      </c>
      <c r="AR141" s="138" t="s">
        <v>122</v>
      </c>
      <c r="AT141" s="138" t="s">
        <v>118</v>
      </c>
      <c r="AU141" s="138" t="s">
        <v>82</v>
      </c>
      <c r="AY141" s="14" t="s">
        <v>115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4" t="s">
        <v>80</v>
      </c>
      <c r="BK141" s="139">
        <f>ROUND(I141*H141,2)</f>
        <v>0</v>
      </c>
      <c r="BL141" s="14" t="s">
        <v>122</v>
      </c>
      <c r="BM141" s="138" t="s">
        <v>158</v>
      </c>
    </row>
    <row r="142" spans="2:65" s="1" customFormat="1" ht="19.2">
      <c r="B142" s="29"/>
      <c r="D142" s="140" t="s">
        <v>124</v>
      </c>
      <c r="F142" s="141" t="s">
        <v>159</v>
      </c>
      <c r="I142" s="142"/>
      <c r="L142" s="29"/>
      <c r="M142" s="143"/>
      <c r="T142" s="53"/>
      <c r="AT142" s="14" t="s">
        <v>124</v>
      </c>
      <c r="AU142" s="14" t="s">
        <v>82</v>
      </c>
    </row>
    <row r="143" spans="2:65" s="1" customFormat="1" ht="10.199999999999999">
      <c r="B143" s="29"/>
      <c r="D143" s="144" t="s">
        <v>126</v>
      </c>
      <c r="F143" s="145" t="s">
        <v>160</v>
      </c>
      <c r="I143" s="142"/>
      <c r="L143" s="29"/>
      <c r="M143" s="143"/>
      <c r="T143" s="53"/>
      <c r="AT143" s="14" t="s">
        <v>126</v>
      </c>
      <c r="AU143" s="14" t="s">
        <v>82</v>
      </c>
    </row>
    <row r="144" spans="2:65" s="1" customFormat="1" ht="24.15" customHeight="1">
      <c r="B144" s="125"/>
      <c r="C144" s="126" t="s">
        <v>161</v>
      </c>
      <c r="D144" s="126" t="s">
        <v>118</v>
      </c>
      <c r="E144" s="127" t="s">
        <v>162</v>
      </c>
      <c r="F144" s="128" t="s">
        <v>163</v>
      </c>
      <c r="G144" s="129" t="s">
        <v>157</v>
      </c>
      <c r="H144" s="130">
        <v>157.5</v>
      </c>
      <c r="I144" s="131"/>
      <c r="J144" s="132">
        <f>ROUND(I144*H144,2)</f>
        <v>0</v>
      </c>
      <c r="K144" s="133"/>
      <c r="L144" s="29"/>
      <c r="M144" s="134" t="s">
        <v>1</v>
      </c>
      <c r="N144" s="135" t="s">
        <v>40</v>
      </c>
      <c r="P144" s="136">
        <f>O144*H144</f>
        <v>0</v>
      </c>
      <c r="Q144" s="136">
        <v>7.0000000000000001E-3</v>
      </c>
      <c r="R144" s="136">
        <f>Q144*H144</f>
        <v>1.1025</v>
      </c>
      <c r="S144" s="136">
        <v>0</v>
      </c>
      <c r="T144" s="137">
        <f>S144*H144</f>
        <v>0</v>
      </c>
      <c r="AR144" s="138" t="s">
        <v>122</v>
      </c>
      <c r="AT144" s="138" t="s">
        <v>118</v>
      </c>
      <c r="AU144" s="138" t="s">
        <v>82</v>
      </c>
      <c r="AY144" s="14" t="s">
        <v>115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4" t="s">
        <v>80</v>
      </c>
      <c r="BK144" s="139">
        <f>ROUND(I144*H144,2)</f>
        <v>0</v>
      </c>
      <c r="BL144" s="14" t="s">
        <v>122</v>
      </c>
      <c r="BM144" s="138" t="s">
        <v>164</v>
      </c>
    </row>
    <row r="145" spans="2:65" s="1" customFormat="1" ht="28.8">
      <c r="B145" s="29"/>
      <c r="D145" s="140" t="s">
        <v>124</v>
      </c>
      <c r="F145" s="141" t="s">
        <v>165</v>
      </c>
      <c r="I145" s="142"/>
      <c r="L145" s="29"/>
      <c r="M145" s="143"/>
      <c r="T145" s="53"/>
      <c r="AT145" s="14" t="s">
        <v>124</v>
      </c>
      <c r="AU145" s="14" t="s">
        <v>82</v>
      </c>
    </row>
    <row r="146" spans="2:65" s="1" customFormat="1" ht="10.199999999999999">
      <c r="B146" s="29"/>
      <c r="D146" s="144" t="s">
        <v>126</v>
      </c>
      <c r="F146" s="145" t="s">
        <v>166</v>
      </c>
      <c r="I146" s="142"/>
      <c r="L146" s="29"/>
      <c r="M146" s="143"/>
      <c r="T146" s="53"/>
      <c r="AT146" s="14" t="s">
        <v>126</v>
      </c>
      <c r="AU146" s="14" t="s">
        <v>82</v>
      </c>
    </row>
    <row r="147" spans="2:65" s="1" customFormat="1" ht="24.15" customHeight="1">
      <c r="B147" s="125"/>
      <c r="C147" s="126" t="s">
        <v>167</v>
      </c>
      <c r="D147" s="126" t="s">
        <v>118</v>
      </c>
      <c r="E147" s="127" t="s">
        <v>168</v>
      </c>
      <c r="F147" s="128" t="s">
        <v>169</v>
      </c>
      <c r="G147" s="129" t="s">
        <v>157</v>
      </c>
      <c r="H147" s="130">
        <v>45.75</v>
      </c>
      <c r="I147" s="131"/>
      <c r="J147" s="132">
        <f>ROUND(I147*H147,2)</f>
        <v>0</v>
      </c>
      <c r="K147" s="133"/>
      <c r="L147" s="29"/>
      <c r="M147" s="134" t="s">
        <v>1</v>
      </c>
      <c r="N147" s="135" t="s">
        <v>40</v>
      </c>
      <c r="P147" s="136">
        <f>O147*H147</f>
        <v>0</v>
      </c>
      <c r="Q147" s="136">
        <v>4.0000000000000001E-3</v>
      </c>
      <c r="R147" s="136">
        <f>Q147*H147</f>
        <v>0.183</v>
      </c>
      <c r="S147" s="136">
        <v>0</v>
      </c>
      <c r="T147" s="137">
        <f>S147*H147</f>
        <v>0</v>
      </c>
      <c r="AR147" s="138" t="s">
        <v>122</v>
      </c>
      <c r="AT147" s="138" t="s">
        <v>118</v>
      </c>
      <c r="AU147" s="138" t="s">
        <v>82</v>
      </c>
      <c r="AY147" s="14" t="s">
        <v>115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4" t="s">
        <v>80</v>
      </c>
      <c r="BK147" s="139">
        <f>ROUND(I147*H147,2)</f>
        <v>0</v>
      </c>
      <c r="BL147" s="14" t="s">
        <v>122</v>
      </c>
      <c r="BM147" s="138" t="s">
        <v>170</v>
      </c>
    </row>
    <row r="148" spans="2:65" s="1" customFormat="1" ht="19.2">
      <c r="B148" s="29"/>
      <c r="D148" s="140" t="s">
        <v>124</v>
      </c>
      <c r="F148" s="141" t="s">
        <v>171</v>
      </c>
      <c r="I148" s="142"/>
      <c r="L148" s="29"/>
      <c r="M148" s="143"/>
      <c r="T148" s="53"/>
      <c r="AT148" s="14" t="s">
        <v>124</v>
      </c>
      <c r="AU148" s="14" t="s">
        <v>82</v>
      </c>
    </row>
    <row r="149" spans="2:65" s="1" customFormat="1" ht="10.199999999999999">
      <c r="B149" s="29"/>
      <c r="D149" s="144" t="s">
        <v>126</v>
      </c>
      <c r="F149" s="145" t="s">
        <v>172</v>
      </c>
      <c r="I149" s="142"/>
      <c r="L149" s="29"/>
      <c r="M149" s="143"/>
      <c r="T149" s="53"/>
      <c r="AT149" s="14" t="s">
        <v>126</v>
      </c>
      <c r="AU149" s="14" t="s">
        <v>82</v>
      </c>
    </row>
    <row r="150" spans="2:65" s="1" customFormat="1" ht="16.5" customHeight="1">
      <c r="B150" s="125"/>
      <c r="C150" s="126" t="s">
        <v>173</v>
      </c>
      <c r="D150" s="126" t="s">
        <v>118</v>
      </c>
      <c r="E150" s="127" t="s">
        <v>174</v>
      </c>
      <c r="F150" s="128" t="s">
        <v>175</v>
      </c>
      <c r="G150" s="129" t="s">
        <v>157</v>
      </c>
      <c r="H150" s="130">
        <v>2.85</v>
      </c>
      <c r="I150" s="131"/>
      <c r="J150" s="132">
        <f>ROUND(I150*H150,2)</f>
        <v>0</v>
      </c>
      <c r="K150" s="133"/>
      <c r="L150" s="29"/>
      <c r="M150" s="134" t="s">
        <v>1</v>
      </c>
      <c r="N150" s="135" t="s">
        <v>40</v>
      </c>
      <c r="P150" s="136">
        <f>O150*H150</f>
        <v>0</v>
      </c>
      <c r="Q150" s="136">
        <v>0.29409000000000002</v>
      </c>
      <c r="R150" s="136">
        <f>Q150*H150</f>
        <v>0.83815650000000008</v>
      </c>
      <c r="S150" s="136">
        <v>0</v>
      </c>
      <c r="T150" s="137">
        <f>S150*H150</f>
        <v>0</v>
      </c>
      <c r="AR150" s="138" t="s">
        <v>122</v>
      </c>
      <c r="AT150" s="138" t="s">
        <v>118</v>
      </c>
      <c r="AU150" s="138" t="s">
        <v>82</v>
      </c>
      <c r="AY150" s="14" t="s">
        <v>115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4" t="s">
        <v>80</v>
      </c>
      <c r="BK150" s="139">
        <f>ROUND(I150*H150,2)</f>
        <v>0</v>
      </c>
      <c r="BL150" s="14" t="s">
        <v>122</v>
      </c>
      <c r="BM150" s="138" t="s">
        <v>176</v>
      </c>
    </row>
    <row r="151" spans="2:65" s="1" customFormat="1" ht="28.8">
      <c r="B151" s="29"/>
      <c r="D151" s="140" t="s">
        <v>124</v>
      </c>
      <c r="F151" s="141" t="s">
        <v>177</v>
      </c>
      <c r="I151" s="142"/>
      <c r="L151" s="29"/>
      <c r="M151" s="143"/>
      <c r="T151" s="53"/>
      <c r="AT151" s="14" t="s">
        <v>124</v>
      </c>
      <c r="AU151" s="14" t="s">
        <v>82</v>
      </c>
    </row>
    <row r="152" spans="2:65" s="1" customFormat="1" ht="10.199999999999999">
      <c r="B152" s="29"/>
      <c r="D152" s="144" t="s">
        <v>126</v>
      </c>
      <c r="F152" s="145" t="s">
        <v>178</v>
      </c>
      <c r="I152" s="142"/>
      <c r="L152" s="29"/>
      <c r="M152" s="143"/>
      <c r="T152" s="53"/>
      <c r="AT152" s="14" t="s">
        <v>126</v>
      </c>
      <c r="AU152" s="14" t="s">
        <v>82</v>
      </c>
    </row>
    <row r="153" spans="2:65" s="1" customFormat="1" ht="24.15" customHeight="1">
      <c r="B153" s="125"/>
      <c r="C153" s="126" t="s">
        <v>179</v>
      </c>
      <c r="D153" s="126" t="s">
        <v>118</v>
      </c>
      <c r="E153" s="127" t="s">
        <v>180</v>
      </c>
      <c r="F153" s="128" t="s">
        <v>181</v>
      </c>
      <c r="G153" s="129" t="s">
        <v>157</v>
      </c>
      <c r="H153" s="130">
        <v>2.85</v>
      </c>
      <c r="I153" s="131"/>
      <c r="J153" s="132">
        <f>ROUND(I153*H153,2)</f>
        <v>0</v>
      </c>
      <c r="K153" s="133"/>
      <c r="L153" s="29"/>
      <c r="M153" s="134" t="s">
        <v>1</v>
      </c>
      <c r="N153" s="135" t="s">
        <v>40</v>
      </c>
      <c r="P153" s="136">
        <f>O153*H153</f>
        <v>0</v>
      </c>
      <c r="Q153" s="136">
        <v>1.7090000000000001E-2</v>
      </c>
      <c r="R153" s="136">
        <f>Q153*H153</f>
        <v>4.8706500000000007E-2</v>
      </c>
      <c r="S153" s="136">
        <v>0</v>
      </c>
      <c r="T153" s="137">
        <f>S153*H153</f>
        <v>0</v>
      </c>
      <c r="AR153" s="138" t="s">
        <v>122</v>
      </c>
      <c r="AT153" s="138" t="s">
        <v>118</v>
      </c>
      <c r="AU153" s="138" t="s">
        <v>82</v>
      </c>
      <c r="AY153" s="14" t="s">
        <v>115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4" t="s">
        <v>80</v>
      </c>
      <c r="BK153" s="139">
        <f>ROUND(I153*H153,2)</f>
        <v>0</v>
      </c>
      <c r="BL153" s="14" t="s">
        <v>122</v>
      </c>
      <c r="BM153" s="138" t="s">
        <v>182</v>
      </c>
    </row>
    <row r="154" spans="2:65" s="1" customFormat="1" ht="28.8">
      <c r="B154" s="29"/>
      <c r="D154" s="140" t="s">
        <v>124</v>
      </c>
      <c r="F154" s="141" t="s">
        <v>183</v>
      </c>
      <c r="I154" s="142"/>
      <c r="L154" s="29"/>
      <c r="M154" s="143"/>
      <c r="T154" s="53"/>
      <c r="AT154" s="14" t="s">
        <v>124</v>
      </c>
      <c r="AU154" s="14" t="s">
        <v>82</v>
      </c>
    </row>
    <row r="155" spans="2:65" s="1" customFormat="1" ht="10.199999999999999">
      <c r="B155" s="29"/>
      <c r="D155" s="144" t="s">
        <v>126</v>
      </c>
      <c r="F155" s="145" t="s">
        <v>184</v>
      </c>
      <c r="I155" s="142"/>
      <c r="L155" s="29"/>
      <c r="M155" s="143"/>
      <c r="T155" s="53"/>
      <c r="AT155" s="14" t="s">
        <v>126</v>
      </c>
      <c r="AU155" s="14" t="s">
        <v>82</v>
      </c>
    </row>
    <row r="156" spans="2:65" s="1" customFormat="1" ht="24.15" customHeight="1">
      <c r="B156" s="125"/>
      <c r="C156" s="126" t="s">
        <v>185</v>
      </c>
      <c r="D156" s="126" t="s">
        <v>118</v>
      </c>
      <c r="E156" s="127" t="s">
        <v>186</v>
      </c>
      <c r="F156" s="128" t="s">
        <v>187</v>
      </c>
      <c r="G156" s="129" t="s">
        <v>157</v>
      </c>
      <c r="H156" s="130">
        <v>22.6</v>
      </c>
      <c r="I156" s="131"/>
      <c r="J156" s="132">
        <f>ROUND(I156*H156,2)</f>
        <v>0</v>
      </c>
      <c r="K156" s="133"/>
      <c r="L156" s="29"/>
      <c r="M156" s="134" t="s">
        <v>1</v>
      </c>
      <c r="N156" s="135" t="s">
        <v>40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122</v>
      </c>
      <c r="AT156" s="138" t="s">
        <v>118</v>
      </c>
      <c r="AU156" s="138" t="s">
        <v>82</v>
      </c>
      <c r="AY156" s="14" t="s">
        <v>115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4" t="s">
        <v>80</v>
      </c>
      <c r="BK156" s="139">
        <f>ROUND(I156*H156,2)</f>
        <v>0</v>
      </c>
      <c r="BL156" s="14" t="s">
        <v>122</v>
      </c>
      <c r="BM156" s="138" t="s">
        <v>188</v>
      </c>
    </row>
    <row r="157" spans="2:65" s="1" customFormat="1" ht="19.2">
      <c r="B157" s="29"/>
      <c r="D157" s="140" t="s">
        <v>124</v>
      </c>
      <c r="F157" s="141" t="s">
        <v>187</v>
      </c>
      <c r="I157" s="142"/>
      <c r="L157" s="29"/>
      <c r="M157" s="143"/>
      <c r="T157" s="53"/>
      <c r="AT157" s="14" t="s">
        <v>124</v>
      </c>
      <c r="AU157" s="14" t="s">
        <v>82</v>
      </c>
    </row>
    <row r="158" spans="2:65" s="1" customFormat="1" ht="24.15" customHeight="1">
      <c r="B158" s="125"/>
      <c r="C158" s="126" t="s">
        <v>189</v>
      </c>
      <c r="D158" s="126" t="s">
        <v>118</v>
      </c>
      <c r="E158" s="127" t="s">
        <v>190</v>
      </c>
      <c r="F158" s="128" t="s">
        <v>191</v>
      </c>
      <c r="G158" s="129" t="s">
        <v>157</v>
      </c>
      <c r="H158" s="130">
        <v>45.75</v>
      </c>
      <c r="I158" s="131"/>
      <c r="J158" s="132">
        <f>ROUND(I158*H158,2)</f>
        <v>0</v>
      </c>
      <c r="K158" s="133"/>
      <c r="L158" s="29"/>
      <c r="M158" s="134" t="s">
        <v>1</v>
      </c>
      <c r="N158" s="135" t="s">
        <v>40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122</v>
      </c>
      <c r="AT158" s="138" t="s">
        <v>118</v>
      </c>
      <c r="AU158" s="138" t="s">
        <v>82</v>
      </c>
      <c r="AY158" s="14" t="s">
        <v>115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4" t="s">
        <v>80</v>
      </c>
      <c r="BK158" s="139">
        <f>ROUND(I158*H158,2)</f>
        <v>0</v>
      </c>
      <c r="BL158" s="14" t="s">
        <v>122</v>
      </c>
      <c r="BM158" s="138" t="s">
        <v>192</v>
      </c>
    </row>
    <row r="159" spans="2:65" s="1" customFormat="1" ht="19.2">
      <c r="B159" s="29"/>
      <c r="D159" s="140" t="s">
        <v>124</v>
      </c>
      <c r="F159" s="141" t="s">
        <v>191</v>
      </c>
      <c r="I159" s="142"/>
      <c r="L159" s="29"/>
      <c r="M159" s="143"/>
      <c r="T159" s="53"/>
      <c r="AT159" s="14" t="s">
        <v>124</v>
      </c>
      <c r="AU159" s="14" t="s">
        <v>82</v>
      </c>
    </row>
    <row r="160" spans="2:65" s="11" customFormat="1" ht="22.8" customHeight="1">
      <c r="B160" s="113"/>
      <c r="D160" s="114" t="s">
        <v>74</v>
      </c>
      <c r="E160" s="123" t="s">
        <v>193</v>
      </c>
      <c r="F160" s="123" t="s">
        <v>194</v>
      </c>
      <c r="I160" s="116"/>
      <c r="J160" s="124">
        <f>BK160</f>
        <v>0</v>
      </c>
      <c r="L160" s="113"/>
      <c r="M160" s="118"/>
      <c r="P160" s="119">
        <f>SUM(P161:P215)</f>
        <v>0</v>
      </c>
      <c r="R160" s="119">
        <f>SUM(R161:R215)</f>
        <v>4.5749999999999999E-2</v>
      </c>
      <c r="T160" s="120">
        <f>SUM(T161:T215)</f>
        <v>24.182222500000002</v>
      </c>
      <c r="AR160" s="114" t="s">
        <v>80</v>
      </c>
      <c r="AT160" s="121" t="s">
        <v>74</v>
      </c>
      <c r="AU160" s="121" t="s">
        <v>80</v>
      </c>
      <c r="AY160" s="114" t="s">
        <v>115</v>
      </c>
      <c r="BK160" s="122">
        <f>SUM(BK161:BK215)</f>
        <v>0</v>
      </c>
    </row>
    <row r="161" spans="2:65" s="1" customFormat="1" ht="37.799999999999997" customHeight="1">
      <c r="B161" s="125"/>
      <c r="C161" s="126" t="s">
        <v>195</v>
      </c>
      <c r="D161" s="126" t="s">
        <v>118</v>
      </c>
      <c r="E161" s="127" t="s">
        <v>196</v>
      </c>
      <c r="F161" s="128" t="s">
        <v>197</v>
      </c>
      <c r="G161" s="129" t="s">
        <v>157</v>
      </c>
      <c r="H161" s="130">
        <v>66</v>
      </c>
      <c r="I161" s="131"/>
      <c r="J161" s="132">
        <f>ROUND(I161*H161,2)</f>
        <v>0</v>
      </c>
      <c r="K161" s="133"/>
      <c r="L161" s="29"/>
      <c r="M161" s="134" t="s">
        <v>1</v>
      </c>
      <c r="N161" s="135" t="s">
        <v>40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122</v>
      </c>
      <c r="AT161" s="138" t="s">
        <v>118</v>
      </c>
      <c r="AU161" s="138" t="s">
        <v>82</v>
      </c>
      <c r="AY161" s="14" t="s">
        <v>115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4" t="s">
        <v>80</v>
      </c>
      <c r="BK161" s="139">
        <f>ROUND(I161*H161,2)</f>
        <v>0</v>
      </c>
      <c r="BL161" s="14" t="s">
        <v>122</v>
      </c>
      <c r="BM161" s="138" t="s">
        <v>198</v>
      </c>
    </row>
    <row r="162" spans="2:65" s="1" customFormat="1" ht="28.8">
      <c r="B162" s="29"/>
      <c r="D162" s="140" t="s">
        <v>124</v>
      </c>
      <c r="F162" s="141" t="s">
        <v>199</v>
      </c>
      <c r="I162" s="142"/>
      <c r="L162" s="29"/>
      <c r="M162" s="143"/>
      <c r="T162" s="53"/>
      <c r="AT162" s="14" t="s">
        <v>124</v>
      </c>
      <c r="AU162" s="14" t="s">
        <v>82</v>
      </c>
    </row>
    <row r="163" spans="2:65" s="1" customFormat="1" ht="10.199999999999999">
      <c r="B163" s="29"/>
      <c r="D163" s="144" t="s">
        <v>126</v>
      </c>
      <c r="F163" s="145" t="s">
        <v>200</v>
      </c>
      <c r="I163" s="142"/>
      <c r="L163" s="29"/>
      <c r="M163" s="143"/>
      <c r="T163" s="53"/>
      <c r="AT163" s="14" t="s">
        <v>126</v>
      </c>
      <c r="AU163" s="14" t="s">
        <v>82</v>
      </c>
    </row>
    <row r="164" spans="2:65" s="12" customFormat="1" ht="10.199999999999999">
      <c r="B164" s="146"/>
      <c r="D164" s="140" t="s">
        <v>201</v>
      </c>
      <c r="E164" s="147" t="s">
        <v>1</v>
      </c>
      <c r="F164" s="148" t="s">
        <v>202</v>
      </c>
      <c r="H164" s="149">
        <v>66</v>
      </c>
      <c r="I164" s="150"/>
      <c r="L164" s="146"/>
      <c r="M164" s="151"/>
      <c r="T164" s="152"/>
      <c r="AT164" s="147" t="s">
        <v>201</v>
      </c>
      <c r="AU164" s="147" t="s">
        <v>82</v>
      </c>
      <c r="AV164" s="12" t="s">
        <v>82</v>
      </c>
      <c r="AW164" s="12" t="s">
        <v>32</v>
      </c>
      <c r="AX164" s="12" t="s">
        <v>80</v>
      </c>
      <c r="AY164" s="147" t="s">
        <v>115</v>
      </c>
    </row>
    <row r="165" spans="2:65" s="1" customFormat="1" ht="33" customHeight="1">
      <c r="B165" s="125"/>
      <c r="C165" s="126" t="s">
        <v>203</v>
      </c>
      <c r="D165" s="126" t="s">
        <v>118</v>
      </c>
      <c r="E165" s="127" t="s">
        <v>204</v>
      </c>
      <c r="F165" s="128" t="s">
        <v>205</v>
      </c>
      <c r="G165" s="129" t="s">
        <v>157</v>
      </c>
      <c r="H165" s="130">
        <v>1980</v>
      </c>
      <c r="I165" s="131"/>
      <c r="J165" s="132">
        <f>ROUND(I165*H165,2)</f>
        <v>0</v>
      </c>
      <c r="K165" s="133"/>
      <c r="L165" s="29"/>
      <c r="M165" s="134" t="s">
        <v>1</v>
      </c>
      <c r="N165" s="135" t="s">
        <v>40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122</v>
      </c>
      <c r="AT165" s="138" t="s">
        <v>118</v>
      </c>
      <c r="AU165" s="138" t="s">
        <v>82</v>
      </c>
      <c r="AY165" s="14" t="s">
        <v>115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4" t="s">
        <v>80</v>
      </c>
      <c r="BK165" s="139">
        <f>ROUND(I165*H165,2)</f>
        <v>0</v>
      </c>
      <c r="BL165" s="14" t="s">
        <v>122</v>
      </c>
      <c r="BM165" s="138" t="s">
        <v>206</v>
      </c>
    </row>
    <row r="166" spans="2:65" s="1" customFormat="1" ht="28.8">
      <c r="B166" s="29"/>
      <c r="D166" s="140" t="s">
        <v>124</v>
      </c>
      <c r="F166" s="141" t="s">
        <v>207</v>
      </c>
      <c r="I166" s="142"/>
      <c r="L166" s="29"/>
      <c r="M166" s="143"/>
      <c r="T166" s="53"/>
      <c r="AT166" s="14" t="s">
        <v>124</v>
      </c>
      <c r="AU166" s="14" t="s">
        <v>82</v>
      </c>
    </row>
    <row r="167" spans="2:65" s="1" customFormat="1" ht="10.199999999999999">
      <c r="B167" s="29"/>
      <c r="D167" s="144" t="s">
        <v>126</v>
      </c>
      <c r="F167" s="145" t="s">
        <v>208</v>
      </c>
      <c r="I167" s="142"/>
      <c r="L167" s="29"/>
      <c r="M167" s="143"/>
      <c r="T167" s="53"/>
      <c r="AT167" s="14" t="s">
        <v>126</v>
      </c>
      <c r="AU167" s="14" t="s">
        <v>82</v>
      </c>
    </row>
    <row r="168" spans="2:65" s="1" customFormat="1" ht="37.799999999999997" customHeight="1">
      <c r="B168" s="125"/>
      <c r="C168" s="126" t="s">
        <v>209</v>
      </c>
      <c r="D168" s="126" t="s">
        <v>118</v>
      </c>
      <c r="E168" s="127" t="s">
        <v>210</v>
      </c>
      <c r="F168" s="128" t="s">
        <v>211</v>
      </c>
      <c r="G168" s="129" t="s">
        <v>157</v>
      </c>
      <c r="H168" s="130">
        <v>66</v>
      </c>
      <c r="I168" s="131"/>
      <c r="J168" s="132">
        <f>ROUND(I168*H168,2)</f>
        <v>0</v>
      </c>
      <c r="K168" s="133"/>
      <c r="L168" s="29"/>
      <c r="M168" s="134" t="s">
        <v>1</v>
      </c>
      <c r="N168" s="135" t="s">
        <v>40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122</v>
      </c>
      <c r="AT168" s="138" t="s">
        <v>118</v>
      </c>
      <c r="AU168" s="138" t="s">
        <v>82</v>
      </c>
      <c r="AY168" s="14" t="s">
        <v>115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4" t="s">
        <v>80</v>
      </c>
      <c r="BK168" s="139">
        <f>ROUND(I168*H168,2)</f>
        <v>0</v>
      </c>
      <c r="BL168" s="14" t="s">
        <v>122</v>
      </c>
      <c r="BM168" s="138" t="s">
        <v>212</v>
      </c>
    </row>
    <row r="169" spans="2:65" s="1" customFormat="1" ht="28.8">
      <c r="B169" s="29"/>
      <c r="D169" s="140" t="s">
        <v>124</v>
      </c>
      <c r="F169" s="141" t="s">
        <v>213</v>
      </c>
      <c r="I169" s="142"/>
      <c r="L169" s="29"/>
      <c r="M169" s="143"/>
      <c r="T169" s="53"/>
      <c r="AT169" s="14" t="s">
        <v>124</v>
      </c>
      <c r="AU169" s="14" t="s">
        <v>82</v>
      </c>
    </row>
    <row r="170" spans="2:65" s="1" customFormat="1" ht="10.199999999999999">
      <c r="B170" s="29"/>
      <c r="D170" s="144" t="s">
        <v>126</v>
      </c>
      <c r="F170" s="145" t="s">
        <v>214</v>
      </c>
      <c r="I170" s="142"/>
      <c r="L170" s="29"/>
      <c r="M170" s="143"/>
      <c r="T170" s="53"/>
      <c r="AT170" s="14" t="s">
        <v>126</v>
      </c>
      <c r="AU170" s="14" t="s">
        <v>82</v>
      </c>
    </row>
    <row r="171" spans="2:65" s="1" customFormat="1" ht="16.5" customHeight="1">
      <c r="B171" s="125"/>
      <c r="C171" s="126" t="s">
        <v>215</v>
      </c>
      <c r="D171" s="126" t="s">
        <v>118</v>
      </c>
      <c r="E171" s="127" t="s">
        <v>216</v>
      </c>
      <c r="F171" s="128" t="s">
        <v>217</v>
      </c>
      <c r="G171" s="129" t="s">
        <v>157</v>
      </c>
      <c r="H171" s="130">
        <v>11.34</v>
      </c>
      <c r="I171" s="131"/>
      <c r="J171" s="132">
        <f>ROUND(I171*H171,2)</f>
        <v>0</v>
      </c>
      <c r="K171" s="133"/>
      <c r="L171" s="29"/>
      <c r="M171" s="134" t="s">
        <v>1</v>
      </c>
      <c r="N171" s="135" t="s">
        <v>40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122</v>
      </c>
      <c r="AT171" s="138" t="s">
        <v>118</v>
      </c>
      <c r="AU171" s="138" t="s">
        <v>82</v>
      </c>
      <c r="AY171" s="14" t="s">
        <v>115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4" t="s">
        <v>80</v>
      </c>
      <c r="BK171" s="139">
        <f>ROUND(I171*H171,2)</f>
        <v>0</v>
      </c>
      <c r="BL171" s="14" t="s">
        <v>122</v>
      </c>
      <c r="BM171" s="138" t="s">
        <v>218</v>
      </c>
    </row>
    <row r="172" spans="2:65" s="1" customFormat="1" ht="19.2">
      <c r="B172" s="29"/>
      <c r="D172" s="140" t="s">
        <v>124</v>
      </c>
      <c r="F172" s="141" t="s">
        <v>219</v>
      </c>
      <c r="I172" s="142"/>
      <c r="L172" s="29"/>
      <c r="M172" s="143"/>
      <c r="T172" s="53"/>
      <c r="AT172" s="14" t="s">
        <v>124</v>
      </c>
      <c r="AU172" s="14" t="s">
        <v>82</v>
      </c>
    </row>
    <row r="173" spans="2:65" s="1" customFormat="1" ht="10.199999999999999">
      <c r="B173" s="29"/>
      <c r="D173" s="144" t="s">
        <v>126</v>
      </c>
      <c r="F173" s="145" t="s">
        <v>220</v>
      </c>
      <c r="I173" s="142"/>
      <c r="L173" s="29"/>
      <c r="M173" s="143"/>
      <c r="T173" s="53"/>
      <c r="AT173" s="14" t="s">
        <v>126</v>
      </c>
      <c r="AU173" s="14" t="s">
        <v>82</v>
      </c>
    </row>
    <row r="174" spans="2:65" s="12" customFormat="1" ht="10.199999999999999">
      <c r="B174" s="146"/>
      <c r="D174" s="140" t="s">
        <v>201</v>
      </c>
      <c r="E174" s="147" t="s">
        <v>1</v>
      </c>
      <c r="F174" s="148" t="s">
        <v>221</v>
      </c>
      <c r="H174" s="149">
        <v>11.34</v>
      </c>
      <c r="I174" s="150"/>
      <c r="L174" s="146"/>
      <c r="M174" s="151"/>
      <c r="T174" s="152"/>
      <c r="AT174" s="147" t="s">
        <v>201</v>
      </c>
      <c r="AU174" s="147" t="s">
        <v>82</v>
      </c>
      <c r="AV174" s="12" t="s">
        <v>82</v>
      </c>
      <c r="AW174" s="12" t="s">
        <v>32</v>
      </c>
      <c r="AX174" s="12" t="s">
        <v>80</v>
      </c>
      <c r="AY174" s="147" t="s">
        <v>115</v>
      </c>
    </row>
    <row r="175" spans="2:65" s="1" customFormat="1" ht="24.15" customHeight="1">
      <c r="B175" s="125"/>
      <c r="C175" s="126" t="s">
        <v>222</v>
      </c>
      <c r="D175" s="126" t="s">
        <v>118</v>
      </c>
      <c r="E175" s="127" t="s">
        <v>223</v>
      </c>
      <c r="F175" s="128" t="s">
        <v>224</v>
      </c>
      <c r="G175" s="129" t="s">
        <v>157</v>
      </c>
      <c r="H175" s="130">
        <v>2.85</v>
      </c>
      <c r="I175" s="131"/>
      <c r="J175" s="132">
        <f>ROUND(I175*H175,2)</f>
        <v>0</v>
      </c>
      <c r="K175" s="133"/>
      <c r="L175" s="29"/>
      <c r="M175" s="134" t="s">
        <v>1</v>
      </c>
      <c r="N175" s="135" t="s">
        <v>40</v>
      </c>
      <c r="P175" s="136">
        <f>O175*H175</f>
        <v>0</v>
      </c>
      <c r="Q175" s="136">
        <v>0</v>
      </c>
      <c r="R175" s="136">
        <f>Q175*H175</f>
        <v>0</v>
      </c>
      <c r="S175" s="136">
        <v>0.27200000000000002</v>
      </c>
      <c r="T175" s="137">
        <f>S175*H175</f>
        <v>0.77520000000000011</v>
      </c>
      <c r="AR175" s="138" t="s">
        <v>122</v>
      </c>
      <c r="AT175" s="138" t="s">
        <v>118</v>
      </c>
      <c r="AU175" s="138" t="s">
        <v>82</v>
      </c>
      <c r="AY175" s="14" t="s">
        <v>115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4" t="s">
        <v>80</v>
      </c>
      <c r="BK175" s="139">
        <f>ROUND(I175*H175,2)</f>
        <v>0</v>
      </c>
      <c r="BL175" s="14" t="s">
        <v>122</v>
      </c>
      <c r="BM175" s="138" t="s">
        <v>225</v>
      </c>
    </row>
    <row r="176" spans="2:65" s="1" customFormat="1" ht="19.2">
      <c r="B176" s="29"/>
      <c r="D176" s="140" t="s">
        <v>124</v>
      </c>
      <c r="F176" s="141" t="s">
        <v>226</v>
      </c>
      <c r="I176" s="142"/>
      <c r="L176" s="29"/>
      <c r="M176" s="143"/>
      <c r="T176" s="53"/>
      <c r="AT176" s="14" t="s">
        <v>124</v>
      </c>
      <c r="AU176" s="14" t="s">
        <v>82</v>
      </c>
    </row>
    <row r="177" spans="2:65" s="1" customFormat="1" ht="10.199999999999999">
      <c r="B177" s="29"/>
      <c r="D177" s="144" t="s">
        <v>126</v>
      </c>
      <c r="F177" s="145" t="s">
        <v>227</v>
      </c>
      <c r="I177" s="142"/>
      <c r="L177" s="29"/>
      <c r="M177" s="143"/>
      <c r="T177" s="53"/>
      <c r="AT177" s="14" t="s">
        <v>126</v>
      </c>
      <c r="AU177" s="14" t="s">
        <v>82</v>
      </c>
    </row>
    <row r="178" spans="2:65" s="1" customFormat="1" ht="21.75" customHeight="1">
      <c r="B178" s="125"/>
      <c r="C178" s="126" t="s">
        <v>82</v>
      </c>
      <c r="D178" s="126" t="s">
        <v>118</v>
      </c>
      <c r="E178" s="127" t="s">
        <v>228</v>
      </c>
      <c r="F178" s="128" t="s">
        <v>229</v>
      </c>
      <c r="G178" s="129" t="s">
        <v>157</v>
      </c>
      <c r="H178" s="130">
        <v>22.6</v>
      </c>
      <c r="I178" s="131"/>
      <c r="J178" s="132">
        <f>ROUND(I178*H178,2)</f>
        <v>0</v>
      </c>
      <c r="K178" s="133"/>
      <c r="L178" s="29"/>
      <c r="M178" s="134" t="s">
        <v>1</v>
      </c>
      <c r="N178" s="135" t="s">
        <v>40</v>
      </c>
      <c r="P178" s="136">
        <f>O178*H178</f>
        <v>0</v>
      </c>
      <c r="Q178" s="136">
        <v>0</v>
      </c>
      <c r="R178" s="136">
        <f>Q178*H178</f>
        <v>0</v>
      </c>
      <c r="S178" s="136">
        <v>1.4E-2</v>
      </c>
      <c r="T178" s="137">
        <f>S178*H178</f>
        <v>0.31640000000000001</v>
      </c>
      <c r="AR178" s="138" t="s">
        <v>122</v>
      </c>
      <c r="AT178" s="138" t="s">
        <v>118</v>
      </c>
      <c r="AU178" s="138" t="s">
        <v>82</v>
      </c>
      <c r="AY178" s="14" t="s">
        <v>115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4" t="s">
        <v>80</v>
      </c>
      <c r="BK178" s="139">
        <f>ROUND(I178*H178,2)</f>
        <v>0</v>
      </c>
      <c r="BL178" s="14" t="s">
        <v>122</v>
      </c>
      <c r="BM178" s="138" t="s">
        <v>230</v>
      </c>
    </row>
    <row r="179" spans="2:65" s="1" customFormat="1" ht="19.2">
      <c r="B179" s="29"/>
      <c r="D179" s="140" t="s">
        <v>124</v>
      </c>
      <c r="F179" s="141" t="s">
        <v>231</v>
      </c>
      <c r="I179" s="142"/>
      <c r="L179" s="29"/>
      <c r="M179" s="143"/>
      <c r="T179" s="53"/>
      <c r="AT179" s="14" t="s">
        <v>124</v>
      </c>
      <c r="AU179" s="14" t="s">
        <v>82</v>
      </c>
    </row>
    <row r="180" spans="2:65" s="1" customFormat="1" ht="10.199999999999999">
      <c r="B180" s="29"/>
      <c r="D180" s="144" t="s">
        <v>126</v>
      </c>
      <c r="F180" s="145" t="s">
        <v>232</v>
      </c>
      <c r="I180" s="142"/>
      <c r="L180" s="29"/>
      <c r="M180" s="143"/>
      <c r="T180" s="53"/>
      <c r="AT180" s="14" t="s">
        <v>126</v>
      </c>
      <c r="AU180" s="14" t="s">
        <v>82</v>
      </c>
    </row>
    <row r="181" spans="2:65" s="1" customFormat="1" ht="24.15" customHeight="1">
      <c r="B181" s="125"/>
      <c r="C181" s="126" t="s">
        <v>80</v>
      </c>
      <c r="D181" s="126" t="s">
        <v>118</v>
      </c>
      <c r="E181" s="127" t="s">
        <v>233</v>
      </c>
      <c r="F181" s="128" t="s">
        <v>234</v>
      </c>
      <c r="G181" s="129" t="s">
        <v>157</v>
      </c>
      <c r="H181" s="130">
        <v>22.6</v>
      </c>
      <c r="I181" s="131"/>
      <c r="J181" s="132">
        <f>ROUND(I181*H181,2)</f>
        <v>0</v>
      </c>
      <c r="K181" s="133"/>
      <c r="L181" s="29"/>
      <c r="M181" s="134" t="s">
        <v>1</v>
      </c>
      <c r="N181" s="135" t="s">
        <v>40</v>
      </c>
      <c r="P181" s="136">
        <f>O181*H181</f>
        <v>0</v>
      </c>
      <c r="Q181" s="136">
        <v>0</v>
      </c>
      <c r="R181" s="136">
        <f>Q181*H181</f>
        <v>0</v>
      </c>
      <c r="S181" s="136">
        <v>0.05</v>
      </c>
      <c r="T181" s="137">
        <f>S181*H181</f>
        <v>1.1300000000000001</v>
      </c>
      <c r="AR181" s="138" t="s">
        <v>122</v>
      </c>
      <c r="AT181" s="138" t="s">
        <v>118</v>
      </c>
      <c r="AU181" s="138" t="s">
        <v>82</v>
      </c>
      <c r="AY181" s="14" t="s">
        <v>115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4" t="s">
        <v>80</v>
      </c>
      <c r="BK181" s="139">
        <f>ROUND(I181*H181,2)</f>
        <v>0</v>
      </c>
      <c r="BL181" s="14" t="s">
        <v>122</v>
      </c>
      <c r="BM181" s="138" t="s">
        <v>235</v>
      </c>
    </row>
    <row r="182" spans="2:65" s="1" customFormat="1" ht="19.2">
      <c r="B182" s="29"/>
      <c r="D182" s="140" t="s">
        <v>124</v>
      </c>
      <c r="F182" s="141" t="s">
        <v>236</v>
      </c>
      <c r="I182" s="142"/>
      <c r="L182" s="29"/>
      <c r="M182" s="143"/>
      <c r="T182" s="53"/>
      <c r="AT182" s="14" t="s">
        <v>124</v>
      </c>
      <c r="AU182" s="14" t="s">
        <v>82</v>
      </c>
    </row>
    <row r="183" spans="2:65" s="1" customFormat="1" ht="10.199999999999999">
      <c r="B183" s="29"/>
      <c r="D183" s="144" t="s">
        <v>126</v>
      </c>
      <c r="F183" s="145" t="s">
        <v>237</v>
      </c>
      <c r="I183" s="142"/>
      <c r="L183" s="29"/>
      <c r="M183" s="143"/>
      <c r="T183" s="53"/>
      <c r="AT183" s="14" t="s">
        <v>126</v>
      </c>
      <c r="AU183" s="14" t="s">
        <v>82</v>
      </c>
    </row>
    <row r="184" spans="2:65" s="12" customFormat="1" ht="10.199999999999999">
      <c r="B184" s="146"/>
      <c r="D184" s="140" t="s">
        <v>201</v>
      </c>
      <c r="E184" s="147" t="s">
        <v>1</v>
      </c>
      <c r="F184" s="148" t="s">
        <v>238</v>
      </c>
      <c r="H184" s="149">
        <v>22.6</v>
      </c>
      <c r="I184" s="150"/>
      <c r="L184" s="146"/>
      <c r="M184" s="151"/>
      <c r="T184" s="152"/>
      <c r="AT184" s="147" t="s">
        <v>201</v>
      </c>
      <c r="AU184" s="147" t="s">
        <v>82</v>
      </c>
      <c r="AV184" s="12" t="s">
        <v>82</v>
      </c>
      <c r="AW184" s="12" t="s">
        <v>32</v>
      </c>
      <c r="AX184" s="12" t="s">
        <v>80</v>
      </c>
      <c r="AY184" s="147" t="s">
        <v>115</v>
      </c>
    </row>
    <row r="185" spans="2:65" s="1" customFormat="1" ht="24.15" customHeight="1">
      <c r="B185" s="125"/>
      <c r="C185" s="126" t="s">
        <v>239</v>
      </c>
      <c r="D185" s="126" t="s">
        <v>118</v>
      </c>
      <c r="E185" s="127" t="s">
        <v>240</v>
      </c>
      <c r="F185" s="128" t="s">
        <v>241</v>
      </c>
      <c r="G185" s="129" t="s">
        <v>121</v>
      </c>
      <c r="H185" s="130">
        <v>8.4600000000000009</v>
      </c>
      <c r="I185" s="131"/>
      <c r="J185" s="132">
        <f>ROUND(I185*H185,2)</f>
        <v>0</v>
      </c>
      <c r="K185" s="133"/>
      <c r="L185" s="29"/>
      <c r="M185" s="134" t="s">
        <v>1</v>
      </c>
      <c r="N185" s="135" t="s">
        <v>40</v>
      </c>
      <c r="P185" s="136">
        <f>O185*H185</f>
        <v>0</v>
      </c>
      <c r="Q185" s="136">
        <v>0</v>
      </c>
      <c r="R185" s="136">
        <f>Q185*H185</f>
        <v>0</v>
      </c>
      <c r="S185" s="136">
        <v>1.95</v>
      </c>
      <c r="T185" s="137">
        <f>S185*H185</f>
        <v>16.497</v>
      </c>
      <c r="AR185" s="138" t="s">
        <v>122</v>
      </c>
      <c r="AT185" s="138" t="s">
        <v>118</v>
      </c>
      <c r="AU185" s="138" t="s">
        <v>82</v>
      </c>
      <c r="AY185" s="14" t="s">
        <v>115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4" t="s">
        <v>80</v>
      </c>
      <c r="BK185" s="139">
        <f>ROUND(I185*H185,2)</f>
        <v>0</v>
      </c>
      <c r="BL185" s="14" t="s">
        <v>122</v>
      </c>
      <c r="BM185" s="138" t="s">
        <v>242</v>
      </c>
    </row>
    <row r="186" spans="2:65" s="1" customFormat="1" ht="19.2">
      <c r="B186" s="29"/>
      <c r="D186" s="140" t="s">
        <v>124</v>
      </c>
      <c r="F186" s="141" t="s">
        <v>243</v>
      </c>
      <c r="I186" s="142"/>
      <c r="L186" s="29"/>
      <c r="M186" s="143"/>
      <c r="T186" s="53"/>
      <c r="AT186" s="14" t="s">
        <v>124</v>
      </c>
      <c r="AU186" s="14" t="s">
        <v>82</v>
      </c>
    </row>
    <row r="187" spans="2:65" s="1" customFormat="1" ht="10.199999999999999">
      <c r="B187" s="29"/>
      <c r="D187" s="144" t="s">
        <v>126</v>
      </c>
      <c r="F187" s="145" t="s">
        <v>244</v>
      </c>
      <c r="I187" s="142"/>
      <c r="L187" s="29"/>
      <c r="M187" s="143"/>
      <c r="T187" s="53"/>
      <c r="AT187" s="14" t="s">
        <v>126</v>
      </c>
      <c r="AU187" s="14" t="s">
        <v>82</v>
      </c>
    </row>
    <row r="188" spans="2:65" s="12" customFormat="1" ht="10.199999999999999">
      <c r="B188" s="146"/>
      <c r="D188" s="140" t="s">
        <v>201</v>
      </c>
      <c r="E188" s="147" t="s">
        <v>1</v>
      </c>
      <c r="F188" s="148" t="s">
        <v>245</v>
      </c>
      <c r="H188" s="149">
        <v>8.4600000000000009</v>
      </c>
      <c r="I188" s="150"/>
      <c r="L188" s="146"/>
      <c r="M188" s="151"/>
      <c r="T188" s="152"/>
      <c r="AT188" s="147" t="s">
        <v>201</v>
      </c>
      <c r="AU188" s="147" t="s">
        <v>82</v>
      </c>
      <c r="AV188" s="12" t="s">
        <v>82</v>
      </c>
      <c r="AW188" s="12" t="s">
        <v>32</v>
      </c>
      <c r="AX188" s="12" t="s">
        <v>80</v>
      </c>
      <c r="AY188" s="147" t="s">
        <v>115</v>
      </c>
    </row>
    <row r="189" spans="2:65" s="1" customFormat="1" ht="24.15" customHeight="1">
      <c r="B189" s="125"/>
      <c r="C189" s="126" t="s">
        <v>246</v>
      </c>
      <c r="D189" s="126" t="s">
        <v>118</v>
      </c>
      <c r="E189" s="127" t="s">
        <v>247</v>
      </c>
      <c r="F189" s="128" t="s">
        <v>248</v>
      </c>
      <c r="G189" s="129" t="s">
        <v>249</v>
      </c>
      <c r="H189" s="130">
        <v>16.5</v>
      </c>
      <c r="I189" s="131"/>
      <c r="J189" s="132">
        <f>ROUND(I189*H189,2)</f>
        <v>0</v>
      </c>
      <c r="K189" s="133"/>
      <c r="L189" s="29"/>
      <c r="M189" s="134" t="s">
        <v>1</v>
      </c>
      <c r="N189" s="135" t="s">
        <v>40</v>
      </c>
      <c r="P189" s="136">
        <f>O189*H189</f>
        <v>0</v>
      </c>
      <c r="Q189" s="136">
        <v>0</v>
      </c>
      <c r="R189" s="136">
        <f>Q189*H189</f>
        <v>0</v>
      </c>
      <c r="S189" s="136">
        <v>8.0000000000000002E-3</v>
      </c>
      <c r="T189" s="137">
        <f>S189*H189</f>
        <v>0.13200000000000001</v>
      </c>
      <c r="AR189" s="138" t="s">
        <v>250</v>
      </c>
      <c r="AT189" s="138" t="s">
        <v>118</v>
      </c>
      <c r="AU189" s="138" t="s">
        <v>82</v>
      </c>
      <c r="AY189" s="14" t="s">
        <v>115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4" t="s">
        <v>80</v>
      </c>
      <c r="BK189" s="139">
        <f>ROUND(I189*H189,2)</f>
        <v>0</v>
      </c>
      <c r="BL189" s="14" t="s">
        <v>250</v>
      </c>
      <c r="BM189" s="138" t="s">
        <v>251</v>
      </c>
    </row>
    <row r="190" spans="2:65" s="1" customFormat="1" ht="19.2">
      <c r="B190" s="29"/>
      <c r="D190" s="140" t="s">
        <v>124</v>
      </c>
      <c r="F190" s="141" t="s">
        <v>252</v>
      </c>
      <c r="I190" s="142"/>
      <c r="L190" s="29"/>
      <c r="M190" s="143"/>
      <c r="T190" s="53"/>
      <c r="AT190" s="14" t="s">
        <v>124</v>
      </c>
      <c r="AU190" s="14" t="s">
        <v>82</v>
      </c>
    </row>
    <row r="191" spans="2:65" s="1" customFormat="1" ht="10.199999999999999">
      <c r="B191" s="29"/>
      <c r="D191" s="144" t="s">
        <v>126</v>
      </c>
      <c r="F191" s="145" t="s">
        <v>253</v>
      </c>
      <c r="I191" s="142"/>
      <c r="L191" s="29"/>
      <c r="M191" s="143"/>
      <c r="T191" s="53"/>
      <c r="AT191" s="14" t="s">
        <v>126</v>
      </c>
      <c r="AU191" s="14" t="s">
        <v>82</v>
      </c>
    </row>
    <row r="192" spans="2:65" s="12" customFormat="1" ht="10.199999999999999">
      <c r="B192" s="146"/>
      <c r="D192" s="140" t="s">
        <v>201</v>
      </c>
      <c r="E192" s="147" t="s">
        <v>1</v>
      </c>
      <c r="F192" s="148" t="s">
        <v>254</v>
      </c>
      <c r="H192" s="149">
        <v>16.5</v>
      </c>
      <c r="I192" s="150"/>
      <c r="L192" s="146"/>
      <c r="M192" s="151"/>
      <c r="T192" s="152"/>
      <c r="AT192" s="147" t="s">
        <v>201</v>
      </c>
      <c r="AU192" s="147" t="s">
        <v>82</v>
      </c>
      <c r="AV192" s="12" t="s">
        <v>82</v>
      </c>
      <c r="AW192" s="12" t="s">
        <v>32</v>
      </c>
      <c r="AX192" s="12" t="s">
        <v>80</v>
      </c>
      <c r="AY192" s="147" t="s">
        <v>115</v>
      </c>
    </row>
    <row r="193" spans="2:65" s="1" customFormat="1" ht="24.15" customHeight="1">
      <c r="B193" s="125"/>
      <c r="C193" s="126" t="s">
        <v>193</v>
      </c>
      <c r="D193" s="126" t="s">
        <v>118</v>
      </c>
      <c r="E193" s="127" t="s">
        <v>255</v>
      </c>
      <c r="F193" s="128" t="s">
        <v>256</v>
      </c>
      <c r="G193" s="129" t="s">
        <v>157</v>
      </c>
      <c r="H193" s="130">
        <v>3.6</v>
      </c>
      <c r="I193" s="131"/>
      <c r="J193" s="132">
        <f>ROUND(I193*H193,2)</f>
        <v>0</v>
      </c>
      <c r="K193" s="133"/>
      <c r="L193" s="29"/>
      <c r="M193" s="134" t="s">
        <v>1</v>
      </c>
      <c r="N193" s="135" t="s">
        <v>40</v>
      </c>
      <c r="P193" s="136">
        <f>O193*H193</f>
        <v>0</v>
      </c>
      <c r="Q193" s="136">
        <v>0</v>
      </c>
      <c r="R193" s="136">
        <f>Q193*H193</f>
        <v>0</v>
      </c>
      <c r="S193" s="136">
        <v>7.0000000000000001E-3</v>
      </c>
      <c r="T193" s="137">
        <f>S193*H193</f>
        <v>2.52E-2</v>
      </c>
      <c r="AR193" s="138" t="s">
        <v>250</v>
      </c>
      <c r="AT193" s="138" t="s">
        <v>118</v>
      </c>
      <c r="AU193" s="138" t="s">
        <v>82</v>
      </c>
      <c r="AY193" s="14" t="s">
        <v>115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4" t="s">
        <v>80</v>
      </c>
      <c r="BK193" s="139">
        <f>ROUND(I193*H193,2)</f>
        <v>0</v>
      </c>
      <c r="BL193" s="14" t="s">
        <v>250</v>
      </c>
      <c r="BM193" s="138" t="s">
        <v>257</v>
      </c>
    </row>
    <row r="194" spans="2:65" s="1" customFormat="1" ht="28.8">
      <c r="B194" s="29"/>
      <c r="D194" s="140" t="s">
        <v>124</v>
      </c>
      <c r="F194" s="141" t="s">
        <v>258</v>
      </c>
      <c r="I194" s="142"/>
      <c r="L194" s="29"/>
      <c r="M194" s="143"/>
      <c r="T194" s="53"/>
      <c r="AT194" s="14" t="s">
        <v>124</v>
      </c>
      <c r="AU194" s="14" t="s">
        <v>82</v>
      </c>
    </row>
    <row r="195" spans="2:65" s="1" customFormat="1" ht="10.199999999999999">
      <c r="B195" s="29"/>
      <c r="D195" s="144" t="s">
        <v>126</v>
      </c>
      <c r="F195" s="145" t="s">
        <v>259</v>
      </c>
      <c r="I195" s="142"/>
      <c r="L195" s="29"/>
      <c r="M195" s="143"/>
      <c r="T195" s="53"/>
      <c r="AT195" s="14" t="s">
        <v>126</v>
      </c>
      <c r="AU195" s="14" t="s">
        <v>82</v>
      </c>
    </row>
    <row r="196" spans="2:65" s="1" customFormat="1" ht="24.15" customHeight="1">
      <c r="B196" s="125"/>
      <c r="C196" s="126" t="s">
        <v>260</v>
      </c>
      <c r="D196" s="126" t="s">
        <v>118</v>
      </c>
      <c r="E196" s="127" t="s">
        <v>261</v>
      </c>
      <c r="F196" s="128" t="s">
        <v>262</v>
      </c>
      <c r="G196" s="129" t="s">
        <v>157</v>
      </c>
      <c r="H196" s="130">
        <v>3.6</v>
      </c>
      <c r="I196" s="131"/>
      <c r="J196" s="132">
        <f>ROUND(I196*H196,2)</f>
        <v>0</v>
      </c>
      <c r="K196" s="133"/>
      <c r="L196" s="29"/>
      <c r="M196" s="134" t="s">
        <v>1</v>
      </c>
      <c r="N196" s="135" t="s">
        <v>40</v>
      </c>
      <c r="P196" s="136">
        <f>O196*H196</f>
        <v>0</v>
      </c>
      <c r="Q196" s="136">
        <v>0</v>
      </c>
      <c r="R196" s="136">
        <f>Q196*H196</f>
        <v>0</v>
      </c>
      <c r="S196" s="136">
        <v>7.5190000000000007E-2</v>
      </c>
      <c r="T196" s="137">
        <f>S196*H196</f>
        <v>0.27068400000000004</v>
      </c>
      <c r="AR196" s="138" t="s">
        <v>250</v>
      </c>
      <c r="AT196" s="138" t="s">
        <v>118</v>
      </c>
      <c r="AU196" s="138" t="s">
        <v>82</v>
      </c>
      <c r="AY196" s="14" t="s">
        <v>115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4" t="s">
        <v>80</v>
      </c>
      <c r="BK196" s="139">
        <f>ROUND(I196*H196,2)</f>
        <v>0</v>
      </c>
      <c r="BL196" s="14" t="s">
        <v>250</v>
      </c>
      <c r="BM196" s="138" t="s">
        <v>263</v>
      </c>
    </row>
    <row r="197" spans="2:65" s="1" customFormat="1" ht="19.2">
      <c r="B197" s="29"/>
      <c r="D197" s="140" t="s">
        <v>124</v>
      </c>
      <c r="F197" s="141" t="s">
        <v>264</v>
      </c>
      <c r="I197" s="142"/>
      <c r="L197" s="29"/>
      <c r="M197" s="143"/>
      <c r="T197" s="53"/>
      <c r="AT197" s="14" t="s">
        <v>124</v>
      </c>
      <c r="AU197" s="14" t="s">
        <v>82</v>
      </c>
    </row>
    <row r="198" spans="2:65" s="1" customFormat="1" ht="10.199999999999999">
      <c r="B198" s="29"/>
      <c r="D198" s="144" t="s">
        <v>126</v>
      </c>
      <c r="F198" s="145" t="s">
        <v>265</v>
      </c>
      <c r="I198" s="142"/>
      <c r="L198" s="29"/>
      <c r="M198" s="143"/>
      <c r="T198" s="53"/>
      <c r="AT198" s="14" t="s">
        <v>126</v>
      </c>
      <c r="AU198" s="14" t="s">
        <v>82</v>
      </c>
    </row>
    <row r="199" spans="2:65" s="12" customFormat="1" ht="10.199999999999999">
      <c r="B199" s="146"/>
      <c r="D199" s="140" t="s">
        <v>201</v>
      </c>
      <c r="E199" s="147" t="s">
        <v>1</v>
      </c>
      <c r="F199" s="148" t="s">
        <v>266</v>
      </c>
      <c r="H199" s="149">
        <v>3.6</v>
      </c>
      <c r="I199" s="150"/>
      <c r="L199" s="146"/>
      <c r="M199" s="151"/>
      <c r="T199" s="152"/>
      <c r="AT199" s="147" t="s">
        <v>201</v>
      </c>
      <c r="AU199" s="147" t="s">
        <v>82</v>
      </c>
      <c r="AV199" s="12" t="s">
        <v>82</v>
      </c>
      <c r="AW199" s="12" t="s">
        <v>32</v>
      </c>
      <c r="AX199" s="12" t="s">
        <v>80</v>
      </c>
      <c r="AY199" s="147" t="s">
        <v>115</v>
      </c>
    </row>
    <row r="200" spans="2:65" s="1" customFormat="1" ht="24.15" customHeight="1">
      <c r="B200" s="125"/>
      <c r="C200" s="126" t="s">
        <v>152</v>
      </c>
      <c r="D200" s="126" t="s">
        <v>118</v>
      </c>
      <c r="E200" s="127" t="s">
        <v>267</v>
      </c>
      <c r="F200" s="128" t="s">
        <v>268</v>
      </c>
      <c r="G200" s="129" t="s">
        <v>157</v>
      </c>
      <c r="H200" s="130">
        <v>3.6</v>
      </c>
      <c r="I200" s="131"/>
      <c r="J200" s="132">
        <f>ROUND(I200*H200,2)</f>
        <v>0</v>
      </c>
      <c r="K200" s="133"/>
      <c r="L200" s="29"/>
      <c r="M200" s="134" t="s">
        <v>1</v>
      </c>
      <c r="N200" s="135" t="s">
        <v>40</v>
      </c>
      <c r="P200" s="136">
        <f>O200*H200</f>
        <v>0</v>
      </c>
      <c r="Q200" s="136">
        <v>0</v>
      </c>
      <c r="R200" s="136">
        <f>Q200*H200</f>
        <v>0</v>
      </c>
      <c r="S200" s="136">
        <v>0</v>
      </c>
      <c r="T200" s="137">
        <f>S200*H200</f>
        <v>0</v>
      </c>
      <c r="AR200" s="138" t="s">
        <v>250</v>
      </c>
      <c r="AT200" s="138" t="s">
        <v>118</v>
      </c>
      <c r="AU200" s="138" t="s">
        <v>82</v>
      </c>
      <c r="AY200" s="14" t="s">
        <v>115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4" t="s">
        <v>80</v>
      </c>
      <c r="BK200" s="139">
        <f>ROUND(I200*H200,2)</f>
        <v>0</v>
      </c>
      <c r="BL200" s="14" t="s">
        <v>250</v>
      </c>
      <c r="BM200" s="138" t="s">
        <v>269</v>
      </c>
    </row>
    <row r="201" spans="2:65" s="1" customFormat="1" ht="19.2">
      <c r="B201" s="29"/>
      <c r="D201" s="140" t="s">
        <v>124</v>
      </c>
      <c r="F201" s="141" t="s">
        <v>270</v>
      </c>
      <c r="I201" s="142"/>
      <c r="L201" s="29"/>
      <c r="M201" s="143"/>
      <c r="T201" s="53"/>
      <c r="AT201" s="14" t="s">
        <v>124</v>
      </c>
      <c r="AU201" s="14" t="s">
        <v>82</v>
      </c>
    </row>
    <row r="202" spans="2:65" s="1" customFormat="1" ht="10.199999999999999">
      <c r="B202" s="29"/>
      <c r="D202" s="144" t="s">
        <v>126</v>
      </c>
      <c r="F202" s="145" t="s">
        <v>271</v>
      </c>
      <c r="I202" s="142"/>
      <c r="L202" s="29"/>
      <c r="M202" s="143"/>
      <c r="T202" s="53"/>
      <c r="AT202" s="14" t="s">
        <v>126</v>
      </c>
      <c r="AU202" s="14" t="s">
        <v>82</v>
      </c>
    </row>
    <row r="203" spans="2:65" s="1" customFormat="1" ht="33" customHeight="1">
      <c r="B203" s="125"/>
      <c r="C203" s="126" t="s">
        <v>272</v>
      </c>
      <c r="D203" s="126" t="s">
        <v>118</v>
      </c>
      <c r="E203" s="127" t="s">
        <v>273</v>
      </c>
      <c r="F203" s="128" t="s">
        <v>274</v>
      </c>
      <c r="G203" s="129" t="s">
        <v>249</v>
      </c>
      <c r="H203" s="130">
        <v>1.2</v>
      </c>
      <c r="I203" s="131"/>
      <c r="J203" s="132">
        <f>ROUND(I203*H203,2)</f>
        <v>0</v>
      </c>
      <c r="K203" s="133"/>
      <c r="L203" s="29"/>
      <c r="M203" s="134" t="s">
        <v>1</v>
      </c>
      <c r="N203" s="135" t="s">
        <v>40</v>
      </c>
      <c r="P203" s="136">
        <f>O203*H203</f>
        <v>0</v>
      </c>
      <c r="Q203" s="136">
        <v>0</v>
      </c>
      <c r="R203" s="136">
        <f>Q203*H203</f>
        <v>0</v>
      </c>
      <c r="S203" s="136">
        <v>1.8079999999999999E-2</v>
      </c>
      <c r="T203" s="137">
        <f>S203*H203</f>
        <v>2.1695999999999997E-2</v>
      </c>
      <c r="AR203" s="138" t="s">
        <v>250</v>
      </c>
      <c r="AT203" s="138" t="s">
        <v>118</v>
      </c>
      <c r="AU203" s="138" t="s">
        <v>82</v>
      </c>
      <c r="AY203" s="14" t="s">
        <v>115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4" t="s">
        <v>80</v>
      </c>
      <c r="BK203" s="139">
        <f>ROUND(I203*H203,2)</f>
        <v>0</v>
      </c>
      <c r="BL203" s="14" t="s">
        <v>250</v>
      </c>
      <c r="BM203" s="138" t="s">
        <v>275</v>
      </c>
    </row>
    <row r="204" spans="2:65" s="1" customFormat="1" ht="19.2">
      <c r="B204" s="29"/>
      <c r="D204" s="140" t="s">
        <v>124</v>
      </c>
      <c r="F204" s="141" t="s">
        <v>276</v>
      </c>
      <c r="I204" s="142"/>
      <c r="L204" s="29"/>
      <c r="M204" s="143"/>
      <c r="T204" s="53"/>
      <c r="AT204" s="14" t="s">
        <v>124</v>
      </c>
      <c r="AU204" s="14" t="s">
        <v>82</v>
      </c>
    </row>
    <row r="205" spans="2:65" s="1" customFormat="1" ht="10.199999999999999">
      <c r="B205" s="29"/>
      <c r="D205" s="144" t="s">
        <v>126</v>
      </c>
      <c r="F205" s="145" t="s">
        <v>277</v>
      </c>
      <c r="I205" s="142"/>
      <c r="L205" s="29"/>
      <c r="M205" s="143"/>
      <c r="T205" s="53"/>
      <c r="AT205" s="14" t="s">
        <v>126</v>
      </c>
      <c r="AU205" s="14" t="s">
        <v>82</v>
      </c>
    </row>
    <row r="206" spans="2:65" s="1" customFormat="1" ht="16.5" customHeight="1">
      <c r="B206" s="125"/>
      <c r="C206" s="126" t="s">
        <v>134</v>
      </c>
      <c r="D206" s="126" t="s">
        <v>118</v>
      </c>
      <c r="E206" s="127" t="s">
        <v>278</v>
      </c>
      <c r="F206" s="128" t="s">
        <v>279</v>
      </c>
      <c r="G206" s="129" t="s">
        <v>157</v>
      </c>
      <c r="H206" s="130">
        <v>45.75</v>
      </c>
      <c r="I206" s="131"/>
      <c r="J206" s="132">
        <f>ROUND(I206*H206,2)</f>
        <v>0</v>
      </c>
      <c r="K206" s="133"/>
      <c r="L206" s="29"/>
      <c r="M206" s="134" t="s">
        <v>1</v>
      </c>
      <c r="N206" s="135" t="s">
        <v>40</v>
      </c>
      <c r="P206" s="136">
        <f>O206*H206</f>
        <v>0</v>
      </c>
      <c r="Q206" s="136">
        <v>1E-3</v>
      </c>
      <c r="R206" s="136">
        <f>Q206*H206</f>
        <v>4.5749999999999999E-2</v>
      </c>
      <c r="S206" s="136">
        <v>3.1E-4</v>
      </c>
      <c r="T206" s="137">
        <f>S206*H206</f>
        <v>1.4182500000000001E-2</v>
      </c>
      <c r="AR206" s="138" t="s">
        <v>250</v>
      </c>
      <c r="AT206" s="138" t="s">
        <v>118</v>
      </c>
      <c r="AU206" s="138" t="s">
        <v>82</v>
      </c>
      <c r="AY206" s="14" t="s">
        <v>115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4" t="s">
        <v>80</v>
      </c>
      <c r="BK206" s="139">
        <f>ROUND(I206*H206,2)</f>
        <v>0</v>
      </c>
      <c r="BL206" s="14" t="s">
        <v>250</v>
      </c>
      <c r="BM206" s="138" t="s">
        <v>280</v>
      </c>
    </row>
    <row r="207" spans="2:65" s="1" customFormat="1" ht="10.199999999999999">
      <c r="B207" s="29"/>
      <c r="D207" s="140" t="s">
        <v>124</v>
      </c>
      <c r="F207" s="141" t="s">
        <v>281</v>
      </c>
      <c r="I207" s="142"/>
      <c r="L207" s="29"/>
      <c r="M207" s="143"/>
      <c r="T207" s="53"/>
      <c r="AT207" s="14" t="s">
        <v>124</v>
      </c>
      <c r="AU207" s="14" t="s">
        <v>82</v>
      </c>
    </row>
    <row r="208" spans="2:65" s="1" customFormat="1" ht="10.199999999999999">
      <c r="B208" s="29"/>
      <c r="D208" s="144" t="s">
        <v>126</v>
      </c>
      <c r="F208" s="145" t="s">
        <v>282</v>
      </c>
      <c r="I208" s="142"/>
      <c r="L208" s="29"/>
      <c r="M208" s="143"/>
      <c r="T208" s="53"/>
      <c r="AT208" s="14" t="s">
        <v>126</v>
      </c>
      <c r="AU208" s="14" t="s">
        <v>82</v>
      </c>
    </row>
    <row r="209" spans="2:65" s="12" customFormat="1" ht="10.199999999999999">
      <c r="B209" s="146"/>
      <c r="D209" s="140" t="s">
        <v>201</v>
      </c>
      <c r="E209" s="147" t="s">
        <v>1</v>
      </c>
      <c r="F209" s="148" t="s">
        <v>283</v>
      </c>
      <c r="H209" s="149">
        <v>45.75</v>
      </c>
      <c r="I209" s="150"/>
      <c r="L209" s="146"/>
      <c r="M209" s="151"/>
      <c r="T209" s="152"/>
      <c r="AT209" s="147" t="s">
        <v>201</v>
      </c>
      <c r="AU209" s="147" t="s">
        <v>82</v>
      </c>
      <c r="AV209" s="12" t="s">
        <v>82</v>
      </c>
      <c r="AW209" s="12" t="s">
        <v>32</v>
      </c>
      <c r="AX209" s="12" t="s">
        <v>80</v>
      </c>
      <c r="AY209" s="147" t="s">
        <v>115</v>
      </c>
    </row>
    <row r="210" spans="2:65" s="1" customFormat="1" ht="24.15" customHeight="1">
      <c r="B210" s="125"/>
      <c r="C210" s="126" t="s">
        <v>122</v>
      </c>
      <c r="D210" s="126" t="s">
        <v>118</v>
      </c>
      <c r="E210" s="127" t="s">
        <v>284</v>
      </c>
      <c r="F210" s="128" t="s">
        <v>285</v>
      </c>
      <c r="G210" s="129" t="s">
        <v>157</v>
      </c>
      <c r="H210" s="130">
        <v>45.75</v>
      </c>
      <c r="I210" s="131"/>
      <c r="J210" s="132">
        <f>ROUND(I210*H210,2)</f>
        <v>0</v>
      </c>
      <c r="K210" s="133"/>
      <c r="L210" s="29"/>
      <c r="M210" s="134" t="s">
        <v>1</v>
      </c>
      <c r="N210" s="135" t="s">
        <v>40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250</v>
      </c>
      <c r="AT210" s="138" t="s">
        <v>118</v>
      </c>
      <c r="AU210" s="138" t="s">
        <v>82</v>
      </c>
      <c r="AY210" s="14" t="s">
        <v>115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4" t="s">
        <v>80</v>
      </c>
      <c r="BK210" s="139">
        <f>ROUND(I210*H210,2)</f>
        <v>0</v>
      </c>
      <c r="BL210" s="14" t="s">
        <v>250</v>
      </c>
      <c r="BM210" s="138" t="s">
        <v>286</v>
      </c>
    </row>
    <row r="211" spans="2:65" s="1" customFormat="1" ht="19.2">
      <c r="B211" s="29"/>
      <c r="D211" s="140" t="s">
        <v>124</v>
      </c>
      <c r="F211" s="141" t="s">
        <v>287</v>
      </c>
      <c r="I211" s="142"/>
      <c r="L211" s="29"/>
      <c r="M211" s="143"/>
      <c r="T211" s="53"/>
      <c r="AT211" s="14" t="s">
        <v>124</v>
      </c>
      <c r="AU211" s="14" t="s">
        <v>82</v>
      </c>
    </row>
    <row r="212" spans="2:65" s="1" customFormat="1" ht="10.199999999999999">
      <c r="B212" s="29"/>
      <c r="D212" s="144" t="s">
        <v>126</v>
      </c>
      <c r="F212" s="145" t="s">
        <v>288</v>
      </c>
      <c r="I212" s="142"/>
      <c r="L212" s="29"/>
      <c r="M212" s="143"/>
      <c r="T212" s="53"/>
      <c r="AT212" s="14" t="s">
        <v>126</v>
      </c>
      <c r="AU212" s="14" t="s">
        <v>82</v>
      </c>
    </row>
    <row r="213" spans="2:65" s="1" customFormat="1" ht="16.5" customHeight="1">
      <c r="B213" s="125"/>
      <c r="C213" s="126" t="s">
        <v>289</v>
      </c>
      <c r="D213" s="126" t="s">
        <v>118</v>
      </c>
      <c r="E213" s="127" t="s">
        <v>290</v>
      </c>
      <c r="F213" s="128" t="s">
        <v>291</v>
      </c>
      <c r="G213" s="129" t="s">
        <v>121</v>
      </c>
      <c r="H213" s="130">
        <v>8.4600000000000009</v>
      </c>
      <c r="I213" s="131"/>
      <c r="J213" s="132">
        <f>ROUND(I213*H213,2)</f>
        <v>0</v>
      </c>
      <c r="K213" s="133"/>
      <c r="L213" s="29"/>
      <c r="M213" s="134" t="s">
        <v>1</v>
      </c>
      <c r="N213" s="135" t="s">
        <v>40</v>
      </c>
      <c r="P213" s="136">
        <f>O213*H213</f>
        <v>0</v>
      </c>
      <c r="Q213" s="136">
        <v>0</v>
      </c>
      <c r="R213" s="136">
        <f>Q213*H213</f>
        <v>0</v>
      </c>
      <c r="S213" s="136">
        <v>0.59099999999999997</v>
      </c>
      <c r="T213" s="137">
        <f>S213*H213</f>
        <v>4.99986</v>
      </c>
      <c r="AR213" s="138" t="s">
        <v>122</v>
      </c>
      <c r="AT213" s="138" t="s">
        <v>118</v>
      </c>
      <c r="AU213" s="138" t="s">
        <v>82</v>
      </c>
      <c r="AY213" s="14" t="s">
        <v>115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4" t="s">
        <v>80</v>
      </c>
      <c r="BK213" s="139">
        <f>ROUND(I213*H213,2)</f>
        <v>0</v>
      </c>
      <c r="BL213" s="14" t="s">
        <v>122</v>
      </c>
      <c r="BM213" s="138" t="s">
        <v>292</v>
      </c>
    </row>
    <row r="214" spans="2:65" s="1" customFormat="1" ht="10.199999999999999">
      <c r="B214" s="29"/>
      <c r="D214" s="140" t="s">
        <v>124</v>
      </c>
      <c r="F214" s="141" t="s">
        <v>293</v>
      </c>
      <c r="I214" s="142"/>
      <c r="L214" s="29"/>
      <c r="M214" s="143"/>
      <c r="T214" s="53"/>
      <c r="AT214" s="14" t="s">
        <v>124</v>
      </c>
      <c r="AU214" s="14" t="s">
        <v>82</v>
      </c>
    </row>
    <row r="215" spans="2:65" s="1" customFormat="1" ht="10.199999999999999">
      <c r="B215" s="29"/>
      <c r="D215" s="144" t="s">
        <v>126</v>
      </c>
      <c r="F215" s="145" t="s">
        <v>294</v>
      </c>
      <c r="I215" s="142"/>
      <c r="L215" s="29"/>
      <c r="M215" s="143"/>
      <c r="T215" s="53"/>
      <c r="AT215" s="14" t="s">
        <v>126</v>
      </c>
      <c r="AU215" s="14" t="s">
        <v>82</v>
      </c>
    </row>
    <row r="216" spans="2:65" s="11" customFormat="1" ht="22.8" customHeight="1">
      <c r="B216" s="113"/>
      <c r="D216" s="114" t="s">
        <v>74</v>
      </c>
      <c r="E216" s="123" t="s">
        <v>295</v>
      </c>
      <c r="F216" s="123" t="s">
        <v>296</v>
      </c>
      <c r="I216" s="116"/>
      <c r="J216" s="124">
        <f>BK216</f>
        <v>0</v>
      </c>
      <c r="L216" s="113"/>
      <c r="M216" s="118"/>
      <c r="P216" s="119">
        <f>SUM(P217:P240)</f>
        <v>0</v>
      </c>
      <c r="R216" s="119">
        <f>SUM(R217:R240)</f>
        <v>0.66</v>
      </c>
      <c r="T216" s="120">
        <f>SUM(T217:T240)</f>
        <v>0</v>
      </c>
      <c r="AR216" s="114" t="s">
        <v>80</v>
      </c>
      <c r="AT216" s="121" t="s">
        <v>74</v>
      </c>
      <c r="AU216" s="121" t="s">
        <v>80</v>
      </c>
      <c r="AY216" s="114" t="s">
        <v>115</v>
      </c>
      <c r="BK216" s="122">
        <f>SUM(BK217:BK240)</f>
        <v>0</v>
      </c>
    </row>
    <row r="217" spans="2:65" s="1" customFormat="1" ht="24.15" customHeight="1">
      <c r="B217" s="125"/>
      <c r="C217" s="126" t="s">
        <v>297</v>
      </c>
      <c r="D217" s="126" t="s">
        <v>118</v>
      </c>
      <c r="E217" s="127" t="s">
        <v>298</v>
      </c>
      <c r="F217" s="128" t="s">
        <v>299</v>
      </c>
      <c r="G217" s="129" t="s">
        <v>300</v>
      </c>
      <c r="H217" s="130">
        <v>24.181999999999999</v>
      </c>
      <c r="I217" s="131"/>
      <c r="J217" s="132">
        <f>ROUND(I217*H217,2)</f>
        <v>0</v>
      </c>
      <c r="K217" s="133"/>
      <c r="L217" s="29"/>
      <c r="M217" s="134" t="s">
        <v>1</v>
      </c>
      <c r="N217" s="135" t="s">
        <v>40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122</v>
      </c>
      <c r="AT217" s="138" t="s">
        <v>118</v>
      </c>
      <c r="AU217" s="138" t="s">
        <v>82</v>
      </c>
      <c r="AY217" s="14" t="s">
        <v>115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4" t="s">
        <v>80</v>
      </c>
      <c r="BK217" s="139">
        <f>ROUND(I217*H217,2)</f>
        <v>0</v>
      </c>
      <c r="BL217" s="14" t="s">
        <v>122</v>
      </c>
      <c r="BM217" s="138" t="s">
        <v>301</v>
      </c>
    </row>
    <row r="218" spans="2:65" s="1" customFormat="1" ht="19.2">
      <c r="B218" s="29"/>
      <c r="D218" s="140" t="s">
        <v>124</v>
      </c>
      <c r="F218" s="141" t="s">
        <v>302</v>
      </c>
      <c r="I218" s="142"/>
      <c r="L218" s="29"/>
      <c r="M218" s="143"/>
      <c r="T218" s="53"/>
      <c r="AT218" s="14" t="s">
        <v>124</v>
      </c>
      <c r="AU218" s="14" t="s">
        <v>82</v>
      </c>
    </row>
    <row r="219" spans="2:65" s="1" customFormat="1" ht="10.199999999999999">
      <c r="B219" s="29"/>
      <c r="D219" s="144" t="s">
        <v>126</v>
      </c>
      <c r="F219" s="145" t="s">
        <v>303</v>
      </c>
      <c r="I219" s="142"/>
      <c r="L219" s="29"/>
      <c r="M219" s="143"/>
      <c r="T219" s="53"/>
      <c r="AT219" s="14" t="s">
        <v>126</v>
      </c>
      <c r="AU219" s="14" t="s">
        <v>82</v>
      </c>
    </row>
    <row r="220" spans="2:65" s="1" customFormat="1" ht="24.15" customHeight="1">
      <c r="B220" s="125"/>
      <c r="C220" s="126" t="s">
        <v>304</v>
      </c>
      <c r="D220" s="126" t="s">
        <v>118</v>
      </c>
      <c r="E220" s="127" t="s">
        <v>305</v>
      </c>
      <c r="F220" s="128" t="s">
        <v>306</v>
      </c>
      <c r="G220" s="129" t="s">
        <v>300</v>
      </c>
      <c r="H220" s="130">
        <v>120.91</v>
      </c>
      <c r="I220" s="131"/>
      <c r="J220" s="132">
        <f>ROUND(I220*H220,2)</f>
        <v>0</v>
      </c>
      <c r="K220" s="133"/>
      <c r="L220" s="29"/>
      <c r="M220" s="134" t="s">
        <v>1</v>
      </c>
      <c r="N220" s="135" t="s">
        <v>40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122</v>
      </c>
      <c r="AT220" s="138" t="s">
        <v>118</v>
      </c>
      <c r="AU220" s="138" t="s">
        <v>82</v>
      </c>
      <c r="AY220" s="14" t="s">
        <v>115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4" t="s">
        <v>80</v>
      </c>
      <c r="BK220" s="139">
        <f>ROUND(I220*H220,2)</f>
        <v>0</v>
      </c>
      <c r="BL220" s="14" t="s">
        <v>122</v>
      </c>
      <c r="BM220" s="138" t="s">
        <v>307</v>
      </c>
    </row>
    <row r="221" spans="2:65" s="1" customFormat="1" ht="19.2">
      <c r="B221" s="29"/>
      <c r="D221" s="140" t="s">
        <v>124</v>
      </c>
      <c r="F221" s="141" t="s">
        <v>308</v>
      </c>
      <c r="I221" s="142"/>
      <c r="L221" s="29"/>
      <c r="M221" s="143"/>
      <c r="T221" s="53"/>
      <c r="AT221" s="14" t="s">
        <v>124</v>
      </c>
      <c r="AU221" s="14" t="s">
        <v>82</v>
      </c>
    </row>
    <row r="222" spans="2:65" s="1" customFormat="1" ht="10.199999999999999">
      <c r="B222" s="29"/>
      <c r="D222" s="144" t="s">
        <v>126</v>
      </c>
      <c r="F222" s="145" t="s">
        <v>309</v>
      </c>
      <c r="I222" s="142"/>
      <c r="L222" s="29"/>
      <c r="M222" s="143"/>
      <c r="T222" s="53"/>
      <c r="AT222" s="14" t="s">
        <v>126</v>
      </c>
      <c r="AU222" s="14" t="s">
        <v>82</v>
      </c>
    </row>
    <row r="223" spans="2:65" s="1" customFormat="1" ht="24.15" customHeight="1">
      <c r="B223" s="125"/>
      <c r="C223" s="126" t="s">
        <v>310</v>
      </c>
      <c r="D223" s="126" t="s">
        <v>118</v>
      </c>
      <c r="E223" s="127" t="s">
        <v>311</v>
      </c>
      <c r="F223" s="128" t="s">
        <v>312</v>
      </c>
      <c r="G223" s="129" t="s">
        <v>300</v>
      </c>
      <c r="H223" s="130">
        <v>24.181999999999999</v>
      </c>
      <c r="I223" s="131"/>
      <c r="J223" s="132">
        <f>ROUND(I223*H223,2)</f>
        <v>0</v>
      </c>
      <c r="K223" s="133"/>
      <c r="L223" s="29"/>
      <c r="M223" s="134" t="s">
        <v>1</v>
      </c>
      <c r="N223" s="135" t="s">
        <v>40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122</v>
      </c>
      <c r="AT223" s="138" t="s">
        <v>118</v>
      </c>
      <c r="AU223" s="138" t="s">
        <v>82</v>
      </c>
      <c r="AY223" s="14" t="s">
        <v>115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4" t="s">
        <v>80</v>
      </c>
      <c r="BK223" s="139">
        <f>ROUND(I223*H223,2)</f>
        <v>0</v>
      </c>
      <c r="BL223" s="14" t="s">
        <v>122</v>
      </c>
      <c r="BM223" s="138" t="s">
        <v>313</v>
      </c>
    </row>
    <row r="224" spans="2:65" s="1" customFormat="1" ht="28.8">
      <c r="B224" s="29"/>
      <c r="D224" s="140" t="s">
        <v>124</v>
      </c>
      <c r="F224" s="141" t="s">
        <v>314</v>
      </c>
      <c r="I224" s="142"/>
      <c r="L224" s="29"/>
      <c r="M224" s="143"/>
      <c r="T224" s="53"/>
      <c r="AT224" s="14" t="s">
        <v>124</v>
      </c>
      <c r="AU224" s="14" t="s">
        <v>82</v>
      </c>
    </row>
    <row r="225" spans="2:65" s="1" customFormat="1" ht="10.199999999999999">
      <c r="B225" s="29"/>
      <c r="D225" s="144" t="s">
        <v>126</v>
      </c>
      <c r="F225" s="145" t="s">
        <v>315</v>
      </c>
      <c r="I225" s="142"/>
      <c r="L225" s="29"/>
      <c r="M225" s="143"/>
      <c r="T225" s="53"/>
      <c r="AT225" s="14" t="s">
        <v>126</v>
      </c>
      <c r="AU225" s="14" t="s">
        <v>82</v>
      </c>
    </row>
    <row r="226" spans="2:65" s="1" customFormat="1" ht="24.15" customHeight="1">
      <c r="B226" s="125"/>
      <c r="C226" s="153" t="s">
        <v>316</v>
      </c>
      <c r="D226" s="153" t="s">
        <v>317</v>
      </c>
      <c r="E226" s="154" t="s">
        <v>318</v>
      </c>
      <c r="F226" s="155" t="s">
        <v>319</v>
      </c>
      <c r="G226" s="156" t="s">
        <v>320</v>
      </c>
      <c r="H226" s="157">
        <v>150</v>
      </c>
      <c r="I226" s="158"/>
      <c r="J226" s="159">
        <f>ROUND(I226*H226,2)</f>
        <v>0</v>
      </c>
      <c r="K226" s="160"/>
      <c r="L226" s="161"/>
      <c r="M226" s="162" t="s">
        <v>1</v>
      </c>
      <c r="N226" s="163" t="s">
        <v>40</v>
      </c>
      <c r="P226" s="136">
        <f>O226*H226</f>
        <v>0</v>
      </c>
      <c r="Q226" s="136">
        <v>4.1000000000000003E-3</v>
      </c>
      <c r="R226" s="136">
        <f>Q226*H226</f>
        <v>0.6150000000000001</v>
      </c>
      <c r="S226" s="136">
        <v>0</v>
      </c>
      <c r="T226" s="137">
        <f>S226*H226</f>
        <v>0</v>
      </c>
      <c r="AR226" s="138" t="s">
        <v>246</v>
      </c>
      <c r="AT226" s="138" t="s">
        <v>317</v>
      </c>
      <c r="AU226" s="138" t="s">
        <v>82</v>
      </c>
      <c r="AY226" s="14" t="s">
        <v>115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4" t="s">
        <v>80</v>
      </c>
      <c r="BK226" s="139">
        <f>ROUND(I226*H226,2)</f>
        <v>0</v>
      </c>
      <c r="BL226" s="14" t="s">
        <v>122</v>
      </c>
      <c r="BM226" s="138" t="s">
        <v>321</v>
      </c>
    </row>
    <row r="227" spans="2:65" s="1" customFormat="1" ht="10.199999999999999">
      <c r="B227" s="29"/>
      <c r="D227" s="140" t="s">
        <v>124</v>
      </c>
      <c r="F227" s="141" t="s">
        <v>322</v>
      </c>
      <c r="I227" s="142"/>
      <c r="L227" s="29"/>
      <c r="M227" s="143"/>
      <c r="T227" s="53"/>
      <c r="AT227" s="14" t="s">
        <v>124</v>
      </c>
      <c r="AU227" s="14" t="s">
        <v>82</v>
      </c>
    </row>
    <row r="228" spans="2:65" s="1" customFormat="1" ht="19.2">
      <c r="B228" s="29"/>
      <c r="D228" s="140" t="s">
        <v>323</v>
      </c>
      <c r="F228" s="164" t="s">
        <v>324</v>
      </c>
      <c r="I228" s="142"/>
      <c r="L228" s="29"/>
      <c r="M228" s="143"/>
      <c r="T228" s="53"/>
      <c r="AT228" s="14" t="s">
        <v>323</v>
      </c>
      <c r="AU228" s="14" t="s">
        <v>82</v>
      </c>
    </row>
    <row r="229" spans="2:65" s="1" customFormat="1" ht="21.75" customHeight="1">
      <c r="B229" s="125"/>
      <c r="C229" s="153" t="s">
        <v>325</v>
      </c>
      <c r="D229" s="153" t="s">
        <v>317</v>
      </c>
      <c r="E229" s="154" t="s">
        <v>326</v>
      </c>
      <c r="F229" s="155" t="s">
        <v>327</v>
      </c>
      <c r="G229" s="156" t="s">
        <v>320</v>
      </c>
      <c r="H229" s="157">
        <v>15</v>
      </c>
      <c r="I229" s="158"/>
      <c r="J229" s="159">
        <f>ROUND(I229*H229,2)</f>
        <v>0</v>
      </c>
      <c r="K229" s="160"/>
      <c r="L229" s="161"/>
      <c r="M229" s="162" t="s">
        <v>1</v>
      </c>
      <c r="N229" s="163" t="s">
        <v>40</v>
      </c>
      <c r="P229" s="136">
        <f>O229*H229</f>
        <v>0</v>
      </c>
      <c r="Q229" s="136">
        <v>1.2999999999999999E-3</v>
      </c>
      <c r="R229" s="136">
        <f>Q229*H229</f>
        <v>1.95E-2</v>
      </c>
      <c r="S229" s="136">
        <v>0</v>
      </c>
      <c r="T229" s="137">
        <f>S229*H229</f>
        <v>0</v>
      </c>
      <c r="AR229" s="138" t="s">
        <v>246</v>
      </c>
      <c r="AT229" s="138" t="s">
        <v>317</v>
      </c>
      <c r="AU229" s="138" t="s">
        <v>82</v>
      </c>
      <c r="AY229" s="14" t="s">
        <v>115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4" t="s">
        <v>80</v>
      </c>
      <c r="BK229" s="139">
        <f>ROUND(I229*H229,2)</f>
        <v>0</v>
      </c>
      <c r="BL229" s="14" t="s">
        <v>122</v>
      </c>
      <c r="BM229" s="138" t="s">
        <v>328</v>
      </c>
    </row>
    <row r="230" spans="2:65" s="1" customFormat="1" ht="10.199999999999999">
      <c r="B230" s="29"/>
      <c r="D230" s="140" t="s">
        <v>124</v>
      </c>
      <c r="F230" s="141" t="s">
        <v>329</v>
      </c>
      <c r="I230" s="142"/>
      <c r="L230" s="29"/>
      <c r="M230" s="143"/>
      <c r="T230" s="53"/>
      <c r="AT230" s="14" t="s">
        <v>124</v>
      </c>
      <c r="AU230" s="14" t="s">
        <v>82</v>
      </c>
    </row>
    <row r="231" spans="2:65" s="1" customFormat="1" ht="19.2">
      <c r="B231" s="29"/>
      <c r="D231" s="140" t="s">
        <v>323</v>
      </c>
      <c r="F231" s="164" t="s">
        <v>330</v>
      </c>
      <c r="I231" s="142"/>
      <c r="L231" s="29"/>
      <c r="M231" s="143"/>
      <c r="T231" s="53"/>
      <c r="AT231" s="14" t="s">
        <v>323</v>
      </c>
      <c r="AU231" s="14" t="s">
        <v>82</v>
      </c>
    </row>
    <row r="232" spans="2:65" s="1" customFormat="1" ht="24.15" customHeight="1">
      <c r="B232" s="125"/>
      <c r="C232" s="153" t="s">
        <v>331</v>
      </c>
      <c r="D232" s="153" t="s">
        <v>317</v>
      </c>
      <c r="E232" s="154" t="s">
        <v>332</v>
      </c>
      <c r="F232" s="155" t="s">
        <v>333</v>
      </c>
      <c r="G232" s="156" t="s">
        <v>320</v>
      </c>
      <c r="H232" s="157">
        <v>15</v>
      </c>
      <c r="I232" s="158"/>
      <c r="J232" s="159">
        <f>ROUND(I232*H232,2)</f>
        <v>0</v>
      </c>
      <c r="K232" s="160"/>
      <c r="L232" s="161"/>
      <c r="M232" s="162" t="s">
        <v>1</v>
      </c>
      <c r="N232" s="163" t="s">
        <v>40</v>
      </c>
      <c r="P232" s="136">
        <f>O232*H232</f>
        <v>0</v>
      </c>
      <c r="Q232" s="136">
        <v>1.6999999999999999E-3</v>
      </c>
      <c r="R232" s="136">
        <f>Q232*H232</f>
        <v>2.5499999999999998E-2</v>
      </c>
      <c r="S232" s="136">
        <v>0</v>
      </c>
      <c r="T232" s="137">
        <f>S232*H232</f>
        <v>0</v>
      </c>
      <c r="AR232" s="138" t="s">
        <v>246</v>
      </c>
      <c r="AT232" s="138" t="s">
        <v>317</v>
      </c>
      <c r="AU232" s="138" t="s">
        <v>82</v>
      </c>
      <c r="AY232" s="14" t="s">
        <v>115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4" t="s">
        <v>80</v>
      </c>
      <c r="BK232" s="139">
        <f>ROUND(I232*H232,2)</f>
        <v>0</v>
      </c>
      <c r="BL232" s="14" t="s">
        <v>122</v>
      </c>
      <c r="BM232" s="138" t="s">
        <v>334</v>
      </c>
    </row>
    <row r="233" spans="2:65" s="1" customFormat="1" ht="10.199999999999999">
      <c r="B233" s="29"/>
      <c r="D233" s="140" t="s">
        <v>124</v>
      </c>
      <c r="F233" s="141" t="s">
        <v>335</v>
      </c>
      <c r="I233" s="142"/>
      <c r="L233" s="29"/>
      <c r="M233" s="143"/>
      <c r="T233" s="53"/>
      <c r="AT233" s="14" t="s">
        <v>124</v>
      </c>
      <c r="AU233" s="14" t="s">
        <v>82</v>
      </c>
    </row>
    <row r="234" spans="2:65" s="1" customFormat="1" ht="19.2">
      <c r="B234" s="29"/>
      <c r="D234" s="140" t="s">
        <v>323</v>
      </c>
      <c r="F234" s="164" t="s">
        <v>336</v>
      </c>
      <c r="I234" s="142"/>
      <c r="L234" s="29"/>
      <c r="M234" s="143"/>
      <c r="T234" s="53"/>
      <c r="AT234" s="14" t="s">
        <v>323</v>
      </c>
      <c r="AU234" s="14" t="s">
        <v>82</v>
      </c>
    </row>
    <row r="235" spans="2:65" s="1" customFormat="1" ht="44.25" customHeight="1">
      <c r="B235" s="125"/>
      <c r="C235" s="126" t="s">
        <v>337</v>
      </c>
      <c r="D235" s="126" t="s">
        <v>118</v>
      </c>
      <c r="E235" s="127" t="s">
        <v>338</v>
      </c>
      <c r="F235" s="128" t="s">
        <v>339</v>
      </c>
      <c r="G235" s="129" t="s">
        <v>300</v>
      </c>
      <c r="H235" s="130">
        <v>24.181999999999999</v>
      </c>
      <c r="I235" s="131"/>
      <c r="J235" s="132">
        <f>ROUND(I235*H235,2)</f>
        <v>0</v>
      </c>
      <c r="K235" s="133"/>
      <c r="L235" s="29"/>
      <c r="M235" s="134" t="s">
        <v>1</v>
      </c>
      <c r="N235" s="135" t="s">
        <v>40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122</v>
      </c>
      <c r="AT235" s="138" t="s">
        <v>118</v>
      </c>
      <c r="AU235" s="138" t="s">
        <v>82</v>
      </c>
      <c r="AY235" s="14" t="s">
        <v>115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4" t="s">
        <v>80</v>
      </c>
      <c r="BK235" s="139">
        <f>ROUND(I235*H235,2)</f>
        <v>0</v>
      </c>
      <c r="BL235" s="14" t="s">
        <v>122</v>
      </c>
      <c r="BM235" s="138" t="s">
        <v>340</v>
      </c>
    </row>
    <row r="236" spans="2:65" s="1" customFormat="1" ht="28.8">
      <c r="B236" s="29"/>
      <c r="D236" s="140" t="s">
        <v>124</v>
      </c>
      <c r="F236" s="141" t="s">
        <v>341</v>
      </c>
      <c r="I236" s="142"/>
      <c r="L236" s="29"/>
      <c r="M236" s="143"/>
      <c r="T236" s="53"/>
      <c r="AT236" s="14" t="s">
        <v>124</v>
      </c>
      <c r="AU236" s="14" t="s">
        <v>82</v>
      </c>
    </row>
    <row r="237" spans="2:65" s="1" customFormat="1" ht="10.199999999999999">
      <c r="B237" s="29"/>
      <c r="D237" s="144" t="s">
        <v>126</v>
      </c>
      <c r="F237" s="145" t="s">
        <v>342</v>
      </c>
      <c r="I237" s="142"/>
      <c r="L237" s="29"/>
      <c r="M237" s="143"/>
      <c r="T237" s="53"/>
      <c r="AT237" s="14" t="s">
        <v>126</v>
      </c>
      <c r="AU237" s="14" t="s">
        <v>82</v>
      </c>
    </row>
    <row r="238" spans="2:65" s="1" customFormat="1" ht="24.15" customHeight="1">
      <c r="B238" s="125"/>
      <c r="C238" s="126" t="s">
        <v>343</v>
      </c>
      <c r="D238" s="126" t="s">
        <v>118</v>
      </c>
      <c r="E238" s="127" t="s">
        <v>344</v>
      </c>
      <c r="F238" s="128" t="s">
        <v>345</v>
      </c>
      <c r="G238" s="129" t="s">
        <v>300</v>
      </c>
      <c r="H238" s="130">
        <v>24.181999999999999</v>
      </c>
      <c r="I238" s="131"/>
      <c r="J238" s="132">
        <f>ROUND(I238*H238,2)</f>
        <v>0</v>
      </c>
      <c r="K238" s="133"/>
      <c r="L238" s="29"/>
      <c r="M238" s="134" t="s">
        <v>1</v>
      </c>
      <c r="N238" s="135" t="s">
        <v>40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122</v>
      </c>
      <c r="AT238" s="138" t="s">
        <v>118</v>
      </c>
      <c r="AU238" s="138" t="s">
        <v>82</v>
      </c>
      <c r="AY238" s="14" t="s">
        <v>115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4" t="s">
        <v>80</v>
      </c>
      <c r="BK238" s="139">
        <f>ROUND(I238*H238,2)</f>
        <v>0</v>
      </c>
      <c r="BL238" s="14" t="s">
        <v>122</v>
      </c>
      <c r="BM238" s="138" t="s">
        <v>346</v>
      </c>
    </row>
    <row r="239" spans="2:65" s="1" customFormat="1" ht="19.2">
      <c r="B239" s="29"/>
      <c r="D239" s="140" t="s">
        <v>124</v>
      </c>
      <c r="F239" s="141" t="s">
        <v>347</v>
      </c>
      <c r="I239" s="142"/>
      <c r="L239" s="29"/>
      <c r="M239" s="143"/>
      <c r="T239" s="53"/>
      <c r="AT239" s="14" t="s">
        <v>124</v>
      </c>
      <c r="AU239" s="14" t="s">
        <v>82</v>
      </c>
    </row>
    <row r="240" spans="2:65" s="1" customFormat="1" ht="10.199999999999999">
      <c r="B240" s="29"/>
      <c r="D240" s="144" t="s">
        <v>126</v>
      </c>
      <c r="F240" s="145" t="s">
        <v>348</v>
      </c>
      <c r="I240" s="142"/>
      <c r="L240" s="29"/>
      <c r="M240" s="143"/>
      <c r="T240" s="53"/>
      <c r="AT240" s="14" t="s">
        <v>126</v>
      </c>
      <c r="AU240" s="14" t="s">
        <v>82</v>
      </c>
    </row>
    <row r="241" spans="2:65" s="11" customFormat="1" ht="22.8" customHeight="1">
      <c r="B241" s="113"/>
      <c r="D241" s="114" t="s">
        <v>74</v>
      </c>
      <c r="E241" s="123" t="s">
        <v>349</v>
      </c>
      <c r="F241" s="123" t="s">
        <v>350</v>
      </c>
      <c r="I241" s="116"/>
      <c r="J241" s="124">
        <f>BK241</f>
        <v>0</v>
      </c>
      <c r="L241" s="113"/>
      <c r="M241" s="118"/>
      <c r="P241" s="119">
        <f>SUM(P242:P244)</f>
        <v>0</v>
      </c>
      <c r="R241" s="119">
        <f>SUM(R242:R244)</f>
        <v>0</v>
      </c>
      <c r="T241" s="120">
        <f>SUM(T242:T244)</f>
        <v>0</v>
      </c>
      <c r="AR241" s="114" t="s">
        <v>80</v>
      </c>
      <c r="AT241" s="121" t="s">
        <v>74</v>
      </c>
      <c r="AU241" s="121" t="s">
        <v>80</v>
      </c>
      <c r="AY241" s="114" t="s">
        <v>115</v>
      </c>
      <c r="BK241" s="122">
        <f>SUM(BK242:BK244)</f>
        <v>0</v>
      </c>
    </row>
    <row r="242" spans="2:65" s="1" customFormat="1" ht="16.5" customHeight="1">
      <c r="B242" s="125"/>
      <c r="C242" s="126" t="s">
        <v>351</v>
      </c>
      <c r="D242" s="126" t="s">
        <v>118</v>
      </c>
      <c r="E242" s="127" t="s">
        <v>352</v>
      </c>
      <c r="F242" s="128" t="s">
        <v>353</v>
      </c>
      <c r="G242" s="129" t="s">
        <v>300</v>
      </c>
      <c r="H242" s="130">
        <v>11.356999999999999</v>
      </c>
      <c r="I242" s="131"/>
      <c r="J242" s="132">
        <f>ROUND(I242*H242,2)</f>
        <v>0</v>
      </c>
      <c r="K242" s="133"/>
      <c r="L242" s="29"/>
      <c r="M242" s="134" t="s">
        <v>1</v>
      </c>
      <c r="N242" s="135" t="s">
        <v>40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122</v>
      </c>
      <c r="AT242" s="138" t="s">
        <v>118</v>
      </c>
      <c r="AU242" s="138" t="s">
        <v>82</v>
      </c>
      <c r="AY242" s="14" t="s">
        <v>115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4" t="s">
        <v>80</v>
      </c>
      <c r="BK242" s="139">
        <f>ROUND(I242*H242,2)</f>
        <v>0</v>
      </c>
      <c r="BL242" s="14" t="s">
        <v>122</v>
      </c>
      <c r="BM242" s="138" t="s">
        <v>354</v>
      </c>
    </row>
    <row r="243" spans="2:65" s="1" customFormat="1" ht="38.4">
      <c r="B243" s="29"/>
      <c r="D243" s="140" t="s">
        <v>124</v>
      </c>
      <c r="F243" s="141" t="s">
        <v>355</v>
      </c>
      <c r="I243" s="142"/>
      <c r="L243" s="29"/>
      <c r="M243" s="143"/>
      <c r="T243" s="53"/>
      <c r="AT243" s="14" t="s">
        <v>124</v>
      </c>
      <c r="AU243" s="14" t="s">
        <v>82</v>
      </c>
    </row>
    <row r="244" spans="2:65" s="1" customFormat="1" ht="10.199999999999999">
      <c r="B244" s="29"/>
      <c r="D244" s="144" t="s">
        <v>126</v>
      </c>
      <c r="F244" s="145" t="s">
        <v>356</v>
      </c>
      <c r="I244" s="142"/>
      <c r="L244" s="29"/>
      <c r="M244" s="143"/>
      <c r="T244" s="53"/>
      <c r="AT244" s="14" t="s">
        <v>126</v>
      </c>
      <c r="AU244" s="14" t="s">
        <v>82</v>
      </c>
    </row>
    <row r="245" spans="2:65" s="11" customFormat="1" ht="25.95" customHeight="1">
      <c r="B245" s="113"/>
      <c r="D245" s="114" t="s">
        <v>74</v>
      </c>
      <c r="E245" s="115" t="s">
        <v>357</v>
      </c>
      <c r="F245" s="115" t="s">
        <v>358</v>
      </c>
      <c r="I245" s="116"/>
      <c r="J245" s="117">
        <f>BK245</f>
        <v>0</v>
      </c>
      <c r="L245" s="113"/>
      <c r="M245" s="118"/>
      <c r="P245" s="119">
        <f>P246+P259+P263</f>
        <v>0</v>
      </c>
      <c r="R245" s="119">
        <f>R246+R259+R263</f>
        <v>0.23509400000000003</v>
      </c>
      <c r="T245" s="120">
        <f>T246+T259+T263</f>
        <v>0</v>
      </c>
      <c r="AR245" s="114" t="s">
        <v>82</v>
      </c>
      <c r="AT245" s="121" t="s">
        <v>74</v>
      </c>
      <c r="AU245" s="121" t="s">
        <v>75</v>
      </c>
      <c r="AY245" s="114" t="s">
        <v>115</v>
      </c>
      <c r="BK245" s="122">
        <f>BK246+BK259+BK263</f>
        <v>0</v>
      </c>
    </row>
    <row r="246" spans="2:65" s="11" customFormat="1" ht="22.8" customHeight="1">
      <c r="B246" s="113"/>
      <c r="D246" s="114" t="s">
        <v>74</v>
      </c>
      <c r="E246" s="123" t="s">
        <v>359</v>
      </c>
      <c r="F246" s="123" t="s">
        <v>360</v>
      </c>
      <c r="I246" s="116"/>
      <c r="J246" s="124">
        <f>BK246</f>
        <v>0</v>
      </c>
      <c r="L246" s="113"/>
      <c r="M246" s="118"/>
      <c r="P246" s="119">
        <f>SUM(P247:P258)</f>
        <v>0</v>
      </c>
      <c r="R246" s="119">
        <f>SUM(R247:R258)</f>
        <v>0.17600000000000002</v>
      </c>
      <c r="T246" s="120">
        <f>SUM(T247:T258)</f>
        <v>0</v>
      </c>
      <c r="AR246" s="114" t="s">
        <v>82</v>
      </c>
      <c r="AT246" s="121" t="s">
        <v>74</v>
      </c>
      <c r="AU246" s="121" t="s">
        <v>80</v>
      </c>
      <c r="AY246" s="114" t="s">
        <v>115</v>
      </c>
      <c r="BK246" s="122">
        <f>SUM(BK247:BK258)</f>
        <v>0</v>
      </c>
    </row>
    <row r="247" spans="2:65" s="1" customFormat="1" ht="24.15" customHeight="1">
      <c r="B247" s="125"/>
      <c r="C247" s="126" t="s">
        <v>361</v>
      </c>
      <c r="D247" s="126" t="s">
        <v>118</v>
      </c>
      <c r="E247" s="127" t="s">
        <v>362</v>
      </c>
      <c r="F247" s="128" t="s">
        <v>363</v>
      </c>
      <c r="G247" s="129" t="s">
        <v>249</v>
      </c>
      <c r="H247" s="130">
        <v>16.5</v>
      </c>
      <c r="I247" s="131"/>
      <c r="J247" s="132">
        <f>ROUND(I247*H247,2)</f>
        <v>0</v>
      </c>
      <c r="K247" s="133"/>
      <c r="L247" s="29"/>
      <c r="M247" s="134" t="s">
        <v>1</v>
      </c>
      <c r="N247" s="135" t="s">
        <v>40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250</v>
      </c>
      <c r="AT247" s="138" t="s">
        <v>118</v>
      </c>
      <c r="AU247" s="138" t="s">
        <v>82</v>
      </c>
      <c r="AY247" s="14" t="s">
        <v>115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4" t="s">
        <v>80</v>
      </c>
      <c r="BK247" s="139">
        <f>ROUND(I247*H247,2)</f>
        <v>0</v>
      </c>
      <c r="BL247" s="14" t="s">
        <v>250</v>
      </c>
      <c r="BM247" s="138" t="s">
        <v>364</v>
      </c>
    </row>
    <row r="248" spans="2:65" s="1" customFormat="1" ht="28.8">
      <c r="B248" s="29"/>
      <c r="D248" s="140" t="s">
        <v>124</v>
      </c>
      <c r="F248" s="141" t="s">
        <v>365</v>
      </c>
      <c r="I248" s="142"/>
      <c r="L248" s="29"/>
      <c r="M248" s="143"/>
      <c r="T248" s="53"/>
      <c r="AT248" s="14" t="s">
        <v>124</v>
      </c>
      <c r="AU248" s="14" t="s">
        <v>82</v>
      </c>
    </row>
    <row r="249" spans="2:65" s="1" customFormat="1" ht="10.199999999999999">
      <c r="B249" s="29"/>
      <c r="D249" s="144" t="s">
        <v>126</v>
      </c>
      <c r="F249" s="145" t="s">
        <v>366</v>
      </c>
      <c r="I249" s="142"/>
      <c r="L249" s="29"/>
      <c r="M249" s="143"/>
      <c r="T249" s="53"/>
      <c r="AT249" s="14" t="s">
        <v>126</v>
      </c>
      <c r="AU249" s="14" t="s">
        <v>82</v>
      </c>
    </row>
    <row r="250" spans="2:65" s="1" customFormat="1" ht="21.75" customHeight="1">
      <c r="B250" s="125"/>
      <c r="C250" s="153" t="s">
        <v>367</v>
      </c>
      <c r="D250" s="153" t="s">
        <v>317</v>
      </c>
      <c r="E250" s="154" t="s">
        <v>368</v>
      </c>
      <c r="F250" s="155" t="s">
        <v>369</v>
      </c>
      <c r="G250" s="156" t="s">
        <v>121</v>
      </c>
      <c r="H250" s="157">
        <v>0.2</v>
      </c>
      <c r="I250" s="158"/>
      <c r="J250" s="159">
        <f>ROUND(I250*H250,2)</f>
        <v>0</v>
      </c>
      <c r="K250" s="160"/>
      <c r="L250" s="161"/>
      <c r="M250" s="162" t="s">
        <v>1</v>
      </c>
      <c r="N250" s="163" t="s">
        <v>40</v>
      </c>
      <c r="P250" s="136">
        <f>O250*H250</f>
        <v>0</v>
      </c>
      <c r="Q250" s="136">
        <v>0.55000000000000004</v>
      </c>
      <c r="R250" s="136">
        <f>Q250*H250</f>
        <v>0.11000000000000001</v>
      </c>
      <c r="S250" s="136">
        <v>0</v>
      </c>
      <c r="T250" s="137">
        <f>S250*H250</f>
        <v>0</v>
      </c>
      <c r="AR250" s="138" t="s">
        <v>173</v>
      </c>
      <c r="AT250" s="138" t="s">
        <v>317</v>
      </c>
      <c r="AU250" s="138" t="s">
        <v>82</v>
      </c>
      <c r="AY250" s="14" t="s">
        <v>115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4" t="s">
        <v>80</v>
      </c>
      <c r="BK250" s="139">
        <f>ROUND(I250*H250,2)</f>
        <v>0</v>
      </c>
      <c r="BL250" s="14" t="s">
        <v>250</v>
      </c>
      <c r="BM250" s="138" t="s">
        <v>370</v>
      </c>
    </row>
    <row r="251" spans="2:65" s="1" customFormat="1" ht="10.199999999999999">
      <c r="B251" s="29"/>
      <c r="D251" s="140" t="s">
        <v>124</v>
      </c>
      <c r="F251" s="141" t="s">
        <v>369</v>
      </c>
      <c r="I251" s="142"/>
      <c r="L251" s="29"/>
      <c r="M251" s="143"/>
      <c r="T251" s="53"/>
      <c r="AT251" s="14" t="s">
        <v>124</v>
      </c>
      <c r="AU251" s="14" t="s">
        <v>82</v>
      </c>
    </row>
    <row r="252" spans="2:65" s="1" customFormat="1" ht="24.15" customHeight="1">
      <c r="B252" s="125"/>
      <c r="C252" s="126" t="s">
        <v>371</v>
      </c>
      <c r="D252" s="126" t="s">
        <v>118</v>
      </c>
      <c r="E252" s="127" t="s">
        <v>372</v>
      </c>
      <c r="F252" s="128" t="s">
        <v>373</v>
      </c>
      <c r="G252" s="129" t="s">
        <v>157</v>
      </c>
      <c r="H252" s="130">
        <v>3.6</v>
      </c>
      <c r="I252" s="131"/>
      <c r="J252" s="132">
        <f>ROUND(I252*H252,2)</f>
        <v>0</v>
      </c>
      <c r="K252" s="133"/>
      <c r="L252" s="29"/>
      <c r="M252" s="134" t="s">
        <v>1</v>
      </c>
      <c r="N252" s="135" t="s">
        <v>40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250</v>
      </c>
      <c r="AT252" s="138" t="s">
        <v>118</v>
      </c>
      <c r="AU252" s="138" t="s">
        <v>82</v>
      </c>
      <c r="AY252" s="14" t="s">
        <v>115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4" t="s">
        <v>80</v>
      </c>
      <c r="BK252" s="139">
        <f>ROUND(I252*H252,2)</f>
        <v>0</v>
      </c>
      <c r="BL252" s="14" t="s">
        <v>250</v>
      </c>
      <c r="BM252" s="138" t="s">
        <v>374</v>
      </c>
    </row>
    <row r="253" spans="2:65" s="1" customFormat="1" ht="19.2">
      <c r="B253" s="29"/>
      <c r="D253" s="140" t="s">
        <v>124</v>
      </c>
      <c r="F253" s="141" t="s">
        <v>375</v>
      </c>
      <c r="I253" s="142"/>
      <c r="L253" s="29"/>
      <c r="M253" s="143"/>
      <c r="T253" s="53"/>
      <c r="AT253" s="14" t="s">
        <v>124</v>
      </c>
      <c r="AU253" s="14" t="s">
        <v>82</v>
      </c>
    </row>
    <row r="254" spans="2:65" s="1" customFormat="1" ht="10.199999999999999">
      <c r="B254" s="29"/>
      <c r="D254" s="144" t="s">
        <v>126</v>
      </c>
      <c r="F254" s="145" t="s">
        <v>376</v>
      </c>
      <c r="I254" s="142"/>
      <c r="L254" s="29"/>
      <c r="M254" s="143"/>
      <c r="T254" s="53"/>
      <c r="AT254" s="14" t="s">
        <v>126</v>
      </c>
      <c r="AU254" s="14" t="s">
        <v>82</v>
      </c>
    </row>
    <row r="255" spans="2:65" s="1" customFormat="1" ht="16.5" customHeight="1">
      <c r="B255" s="125"/>
      <c r="C255" s="153" t="s">
        <v>377</v>
      </c>
      <c r="D255" s="153" t="s">
        <v>317</v>
      </c>
      <c r="E255" s="154" t="s">
        <v>378</v>
      </c>
      <c r="F255" s="155" t="s">
        <v>379</v>
      </c>
      <c r="G255" s="156" t="s">
        <v>121</v>
      </c>
      <c r="H255" s="157">
        <v>0.12</v>
      </c>
      <c r="I255" s="158"/>
      <c r="J255" s="159">
        <f>ROUND(I255*H255,2)</f>
        <v>0</v>
      </c>
      <c r="K255" s="160"/>
      <c r="L255" s="161"/>
      <c r="M255" s="162" t="s">
        <v>1</v>
      </c>
      <c r="N255" s="163" t="s">
        <v>40</v>
      </c>
      <c r="P255" s="136">
        <f>O255*H255</f>
        <v>0</v>
      </c>
      <c r="Q255" s="136">
        <v>0.55000000000000004</v>
      </c>
      <c r="R255" s="136">
        <f>Q255*H255</f>
        <v>6.6000000000000003E-2</v>
      </c>
      <c r="S255" s="136">
        <v>0</v>
      </c>
      <c r="T255" s="137">
        <f>S255*H255</f>
        <v>0</v>
      </c>
      <c r="AR255" s="138" t="s">
        <v>173</v>
      </c>
      <c r="AT255" s="138" t="s">
        <v>317</v>
      </c>
      <c r="AU255" s="138" t="s">
        <v>82</v>
      </c>
      <c r="AY255" s="14" t="s">
        <v>115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4" t="s">
        <v>80</v>
      </c>
      <c r="BK255" s="139">
        <f>ROUND(I255*H255,2)</f>
        <v>0</v>
      </c>
      <c r="BL255" s="14" t="s">
        <v>250</v>
      </c>
      <c r="BM255" s="138" t="s">
        <v>380</v>
      </c>
    </row>
    <row r="256" spans="2:65" s="1" customFormat="1" ht="10.199999999999999">
      <c r="B256" s="29"/>
      <c r="D256" s="140" t="s">
        <v>124</v>
      </c>
      <c r="F256" s="141" t="s">
        <v>379</v>
      </c>
      <c r="I256" s="142"/>
      <c r="L256" s="29"/>
      <c r="M256" s="143"/>
      <c r="T256" s="53"/>
      <c r="AT256" s="14" t="s">
        <v>124</v>
      </c>
      <c r="AU256" s="14" t="s">
        <v>82</v>
      </c>
    </row>
    <row r="257" spans="2:65" s="1" customFormat="1" ht="16.5" customHeight="1">
      <c r="B257" s="125"/>
      <c r="C257" s="126" t="s">
        <v>381</v>
      </c>
      <c r="D257" s="126" t="s">
        <v>118</v>
      </c>
      <c r="E257" s="127" t="s">
        <v>382</v>
      </c>
      <c r="F257" s="128" t="s">
        <v>383</v>
      </c>
      <c r="G257" s="129" t="s">
        <v>149</v>
      </c>
      <c r="H257" s="130">
        <v>1</v>
      </c>
      <c r="I257" s="131"/>
      <c r="J257" s="132">
        <f>ROUND(I257*H257,2)</f>
        <v>0</v>
      </c>
      <c r="K257" s="133"/>
      <c r="L257" s="29"/>
      <c r="M257" s="134" t="s">
        <v>1</v>
      </c>
      <c r="N257" s="135" t="s">
        <v>40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250</v>
      </c>
      <c r="AT257" s="138" t="s">
        <v>118</v>
      </c>
      <c r="AU257" s="138" t="s">
        <v>82</v>
      </c>
      <c r="AY257" s="14" t="s">
        <v>115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4" t="s">
        <v>80</v>
      </c>
      <c r="BK257" s="139">
        <f>ROUND(I257*H257,2)</f>
        <v>0</v>
      </c>
      <c r="BL257" s="14" t="s">
        <v>250</v>
      </c>
      <c r="BM257" s="138" t="s">
        <v>384</v>
      </c>
    </row>
    <row r="258" spans="2:65" s="1" customFormat="1" ht="10.199999999999999">
      <c r="B258" s="29"/>
      <c r="D258" s="140" t="s">
        <v>124</v>
      </c>
      <c r="F258" s="141" t="s">
        <v>383</v>
      </c>
      <c r="I258" s="142"/>
      <c r="L258" s="29"/>
      <c r="M258" s="143"/>
      <c r="T258" s="53"/>
      <c r="AT258" s="14" t="s">
        <v>124</v>
      </c>
      <c r="AU258" s="14" t="s">
        <v>82</v>
      </c>
    </row>
    <row r="259" spans="2:65" s="11" customFormat="1" ht="22.8" customHeight="1">
      <c r="B259" s="113"/>
      <c r="D259" s="114" t="s">
        <v>74</v>
      </c>
      <c r="E259" s="123" t="s">
        <v>385</v>
      </c>
      <c r="F259" s="123" t="s">
        <v>386</v>
      </c>
      <c r="I259" s="116"/>
      <c r="J259" s="124">
        <f>BK259</f>
        <v>0</v>
      </c>
      <c r="L259" s="113"/>
      <c r="M259" s="118"/>
      <c r="P259" s="119">
        <f>SUM(P260:P262)</f>
        <v>0</v>
      </c>
      <c r="R259" s="119">
        <f>SUM(R260:R262)</f>
        <v>3.1643999999999999E-2</v>
      </c>
      <c r="T259" s="120">
        <f>SUM(T260:T262)</f>
        <v>0</v>
      </c>
      <c r="AR259" s="114" t="s">
        <v>82</v>
      </c>
      <c r="AT259" s="121" t="s">
        <v>74</v>
      </c>
      <c r="AU259" s="121" t="s">
        <v>80</v>
      </c>
      <c r="AY259" s="114" t="s">
        <v>115</v>
      </c>
      <c r="BK259" s="122">
        <f>SUM(BK260:BK262)</f>
        <v>0</v>
      </c>
    </row>
    <row r="260" spans="2:65" s="1" customFormat="1" ht="24.15" customHeight="1">
      <c r="B260" s="125"/>
      <c r="C260" s="126" t="s">
        <v>387</v>
      </c>
      <c r="D260" s="126" t="s">
        <v>118</v>
      </c>
      <c r="E260" s="127" t="s">
        <v>388</v>
      </c>
      <c r="F260" s="128" t="s">
        <v>389</v>
      </c>
      <c r="G260" s="129" t="s">
        <v>157</v>
      </c>
      <c r="H260" s="130">
        <v>3.6</v>
      </c>
      <c r="I260" s="131"/>
      <c r="J260" s="132">
        <f>ROUND(I260*H260,2)</f>
        <v>0</v>
      </c>
      <c r="K260" s="133"/>
      <c r="L260" s="29"/>
      <c r="M260" s="134" t="s">
        <v>1</v>
      </c>
      <c r="N260" s="135" t="s">
        <v>40</v>
      </c>
      <c r="P260" s="136">
        <f>O260*H260</f>
        <v>0</v>
      </c>
      <c r="Q260" s="136">
        <v>8.7899999999999992E-3</v>
      </c>
      <c r="R260" s="136">
        <f>Q260*H260</f>
        <v>3.1643999999999999E-2</v>
      </c>
      <c r="S260" s="136">
        <v>0</v>
      </c>
      <c r="T260" s="137">
        <f>S260*H260</f>
        <v>0</v>
      </c>
      <c r="AR260" s="138" t="s">
        <v>250</v>
      </c>
      <c r="AT260" s="138" t="s">
        <v>118</v>
      </c>
      <c r="AU260" s="138" t="s">
        <v>82</v>
      </c>
      <c r="AY260" s="14" t="s">
        <v>115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4" t="s">
        <v>80</v>
      </c>
      <c r="BK260" s="139">
        <f>ROUND(I260*H260,2)</f>
        <v>0</v>
      </c>
      <c r="BL260" s="14" t="s">
        <v>250</v>
      </c>
      <c r="BM260" s="138" t="s">
        <v>390</v>
      </c>
    </row>
    <row r="261" spans="2:65" s="1" customFormat="1" ht="19.2">
      <c r="B261" s="29"/>
      <c r="D261" s="140" t="s">
        <v>124</v>
      </c>
      <c r="F261" s="141" t="s">
        <v>391</v>
      </c>
      <c r="I261" s="142"/>
      <c r="L261" s="29"/>
      <c r="M261" s="143"/>
      <c r="T261" s="53"/>
      <c r="AT261" s="14" t="s">
        <v>124</v>
      </c>
      <c r="AU261" s="14" t="s">
        <v>82</v>
      </c>
    </row>
    <row r="262" spans="2:65" s="1" customFormat="1" ht="10.199999999999999">
      <c r="B262" s="29"/>
      <c r="D262" s="144" t="s">
        <v>126</v>
      </c>
      <c r="F262" s="145" t="s">
        <v>392</v>
      </c>
      <c r="I262" s="142"/>
      <c r="L262" s="29"/>
      <c r="M262" s="143"/>
      <c r="T262" s="53"/>
      <c r="AT262" s="14" t="s">
        <v>126</v>
      </c>
      <c r="AU262" s="14" t="s">
        <v>82</v>
      </c>
    </row>
    <row r="263" spans="2:65" s="11" customFormat="1" ht="22.8" customHeight="1">
      <c r="B263" s="113"/>
      <c r="D263" s="114" t="s">
        <v>74</v>
      </c>
      <c r="E263" s="123" t="s">
        <v>393</v>
      </c>
      <c r="F263" s="123" t="s">
        <v>394</v>
      </c>
      <c r="I263" s="116"/>
      <c r="J263" s="124">
        <f>BK263</f>
        <v>0</v>
      </c>
      <c r="L263" s="113"/>
      <c r="M263" s="118"/>
      <c r="P263" s="119">
        <f>SUM(P264:P269)</f>
        <v>0</v>
      </c>
      <c r="R263" s="119">
        <f>SUM(R264:R269)</f>
        <v>2.7450000000000002E-2</v>
      </c>
      <c r="T263" s="120">
        <f>SUM(T264:T269)</f>
        <v>0</v>
      </c>
      <c r="AR263" s="114" t="s">
        <v>82</v>
      </c>
      <c r="AT263" s="121" t="s">
        <v>74</v>
      </c>
      <c r="AU263" s="121" t="s">
        <v>80</v>
      </c>
      <c r="AY263" s="114" t="s">
        <v>115</v>
      </c>
      <c r="BK263" s="122">
        <f>SUM(BK264:BK269)</f>
        <v>0</v>
      </c>
    </row>
    <row r="264" spans="2:65" s="1" customFormat="1" ht="24.15" customHeight="1">
      <c r="B264" s="125"/>
      <c r="C264" s="126" t="s">
        <v>395</v>
      </c>
      <c r="D264" s="126" t="s">
        <v>118</v>
      </c>
      <c r="E264" s="127" t="s">
        <v>396</v>
      </c>
      <c r="F264" s="128" t="s">
        <v>397</v>
      </c>
      <c r="G264" s="129" t="s">
        <v>157</v>
      </c>
      <c r="H264" s="130">
        <v>45.75</v>
      </c>
      <c r="I264" s="131"/>
      <c r="J264" s="132">
        <f>ROUND(I264*H264,2)</f>
        <v>0</v>
      </c>
      <c r="K264" s="133"/>
      <c r="L264" s="29"/>
      <c r="M264" s="134" t="s">
        <v>1</v>
      </c>
      <c r="N264" s="135" t="s">
        <v>40</v>
      </c>
      <c r="P264" s="136">
        <f>O264*H264</f>
        <v>0</v>
      </c>
      <c r="Q264" s="136">
        <v>2.0000000000000001E-4</v>
      </c>
      <c r="R264" s="136">
        <f>Q264*H264</f>
        <v>9.1500000000000001E-3</v>
      </c>
      <c r="S264" s="136">
        <v>0</v>
      </c>
      <c r="T264" s="137">
        <f>S264*H264</f>
        <v>0</v>
      </c>
      <c r="AR264" s="138" t="s">
        <v>250</v>
      </c>
      <c r="AT264" s="138" t="s">
        <v>118</v>
      </c>
      <c r="AU264" s="138" t="s">
        <v>82</v>
      </c>
      <c r="AY264" s="14" t="s">
        <v>115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4" t="s">
        <v>80</v>
      </c>
      <c r="BK264" s="139">
        <f>ROUND(I264*H264,2)</f>
        <v>0</v>
      </c>
      <c r="BL264" s="14" t="s">
        <v>250</v>
      </c>
      <c r="BM264" s="138" t="s">
        <v>398</v>
      </c>
    </row>
    <row r="265" spans="2:65" s="1" customFormat="1" ht="19.2">
      <c r="B265" s="29"/>
      <c r="D265" s="140" t="s">
        <v>124</v>
      </c>
      <c r="F265" s="141" t="s">
        <v>399</v>
      </c>
      <c r="I265" s="142"/>
      <c r="L265" s="29"/>
      <c r="M265" s="143"/>
      <c r="T265" s="53"/>
      <c r="AT265" s="14" t="s">
        <v>124</v>
      </c>
      <c r="AU265" s="14" t="s">
        <v>82</v>
      </c>
    </row>
    <row r="266" spans="2:65" s="1" customFormat="1" ht="10.199999999999999">
      <c r="B266" s="29"/>
      <c r="D266" s="144" t="s">
        <v>126</v>
      </c>
      <c r="F266" s="145" t="s">
        <v>400</v>
      </c>
      <c r="I266" s="142"/>
      <c r="L266" s="29"/>
      <c r="M266" s="143"/>
      <c r="T266" s="53"/>
      <c r="AT266" s="14" t="s">
        <v>126</v>
      </c>
      <c r="AU266" s="14" t="s">
        <v>82</v>
      </c>
    </row>
    <row r="267" spans="2:65" s="1" customFormat="1" ht="24.15" customHeight="1">
      <c r="B267" s="125"/>
      <c r="C267" s="126" t="s">
        <v>401</v>
      </c>
      <c r="D267" s="126" t="s">
        <v>118</v>
      </c>
      <c r="E267" s="127" t="s">
        <v>402</v>
      </c>
      <c r="F267" s="128" t="s">
        <v>403</v>
      </c>
      <c r="G267" s="129" t="s">
        <v>157</v>
      </c>
      <c r="H267" s="130">
        <v>45.75</v>
      </c>
      <c r="I267" s="131"/>
      <c r="J267" s="132">
        <f>ROUND(I267*H267,2)</f>
        <v>0</v>
      </c>
      <c r="K267" s="133"/>
      <c r="L267" s="29"/>
      <c r="M267" s="134" t="s">
        <v>1</v>
      </c>
      <c r="N267" s="135" t="s">
        <v>40</v>
      </c>
      <c r="P267" s="136">
        <f>O267*H267</f>
        <v>0</v>
      </c>
      <c r="Q267" s="136">
        <v>4.0000000000000002E-4</v>
      </c>
      <c r="R267" s="136">
        <f>Q267*H267</f>
        <v>1.83E-2</v>
      </c>
      <c r="S267" s="136">
        <v>0</v>
      </c>
      <c r="T267" s="137">
        <f>S267*H267</f>
        <v>0</v>
      </c>
      <c r="AR267" s="138" t="s">
        <v>250</v>
      </c>
      <c r="AT267" s="138" t="s">
        <v>118</v>
      </c>
      <c r="AU267" s="138" t="s">
        <v>82</v>
      </c>
      <c r="AY267" s="14" t="s">
        <v>115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4" t="s">
        <v>80</v>
      </c>
      <c r="BK267" s="139">
        <f>ROUND(I267*H267,2)</f>
        <v>0</v>
      </c>
      <c r="BL267" s="14" t="s">
        <v>250</v>
      </c>
      <c r="BM267" s="138" t="s">
        <v>404</v>
      </c>
    </row>
    <row r="268" spans="2:65" s="1" customFormat="1" ht="19.2">
      <c r="B268" s="29"/>
      <c r="D268" s="140" t="s">
        <v>124</v>
      </c>
      <c r="F268" s="141" t="s">
        <v>405</v>
      </c>
      <c r="I268" s="142"/>
      <c r="L268" s="29"/>
      <c r="M268" s="143"/>
      <c r="T268" s="53"/>
      <c r="AT268" s="14" t="s">
        <v>124</v>
      </c>
      <c r="AU268" s="14" t="s">
        <v>82</v>
      </c>
    </row>
    <row r="269" spans="2:65" s="1" customFormat="1" ht="10.199999999999999">
      <c r="B269" s="29"/>
      <c r="D269" s="144" t="s">
        <v>126</v>
      </c>
      <c r="F269" s="145" t="s">
        <v>406</v>
      </c>
      <c r="I269" s="142"/>
      <c r="L269" s="29"/>
      <c r="M269" s="165"/>
      <c r="N269" s="166"/>
      <c r="O269" s="166"/>
      <c r="P269" s="166"/>
      <c r="Q269" s="166"/>
      <c r="R269" s="166"/>
      <c r="S269" s="166"/>
      <c r="T269" s="167"/>
      <c r="AT269" s="14" t="s">
        <v>126</v>
      </c>
      <c r="AU269" s="14" t="s">
        <v>82</v>
      </c>
    </row>
    <row r="270" spans="2:65" s="1" customFormat="1" ht="6.9" customHeight="1">
      <c r="B270" s="41"/>
      <c r="C270" s="42"/>
      <c r="D270" s="42"/>
      <c r="E270" s="42"/>
      <c r="F270" s="42"/>
      <c r="G270" s="42"/>
      <c r="H270" s="42"/>
      <c r="I270" s="42"/>
      <c r="J270" s="42"/>
      <c r="K270" s="42"/>
      <c r="L270" s="29"/>
    </row>
  </sheetData>
  <autoFilter ref="C122:K269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hyperlinks>
    <hyperlink ref="F128" r:id="rId1" xr:uid="{00000000-0004-0000-0100-000000000000}"/>
    <hyperlink ref="F131" r:id="rId2" xr:uid="{00000000-0004-0000-0100-000001000000}"/>
    <hyperlink ref="F135" r:id="rId3" xr:uid="{00000000-0004-0000-0100-000002000000}"/>
    <hyperlink ref="F143" r:id="rId4" xr:uid="{00000000-0004-0000-0100-000003000000}"/>
    <hyperlink ref="F146" r:id="rId5" xr:uid="{00000000-0004-0000-0100-000004000000}"/>
    <hyperlink ref="F149" r:id="rId6" xr:uid="{00000000-0004-0000-0100-000005000000}"/>
    <hyperlink ref="F152" r:id="rId7" xr:uid="{00000000-0004-0000-0100-000006000000}"/>
    <hyperlink ref="F155" r:id="rId8" xr:uid="{00000000-0004-0000-0100-000007000000}"/>
    <hyperlink ref="F163" r:id="rId9" xr:uid="{00000000-0004-0000-0100-000008000000}"/>
    <hyperlink ref="F167" r:id="rId10" xr:uid="{00000000-0004-0000-0100-000009000000}"/>
    <hyperlink ref="F170" r:id="rId11" xr:uid="{00000000-0004-0000-0100-00000A000000}"/>
    <hyperlink ref="F173" r:id="rId12" xr:uid="{00000000-0004-0000-0100-00000B000000}"/>
    <hyperlink ref="F177" r:id="rId13" xr:uid="{00000000-0004-0000-0100-00000C000000}"/>
    <hyperlink ref="F180" r:id="rId14" xr:uid="{00000000-0004-0000-0100-00000D000000}"/>
    <hyperlink ref="F183" r:id="rId15" xr:uid="{00000000-0004-0000-0100-00000E000000}"/>
    <hyperlink ref="F187" r:id="rId16" xr:uid="{00000000-0004-0000-0100-00000F000000}"/>
    <hyperlink ref="F191" r:id="rId17" xr:uid="{00000000-0004-0000-0100-000010000000}"/>
    <hyperlink ref="F195" r:id="rId18" xr:uid="{00000000-0004-0000-0100-000011000000}"/>
    <hyperlink ref="F198" r:id="rId19" xr:uid="{00000000-0004-0000-0100-000012000000}"/>
    <hyperlink ref="F202" r:id="rId20" xr:uid="{00000000-0004-0000-0100-000013000000}"/>
    <hyperlink ref="F205" r:id="rId21" xr:uid="{00000000-0004-0000-0100-000014000000}"/>
    <hyperlink ref="F208" r:id="rId22" xr:uid="{00000000-0004-0000-0100-000015000000}"/>
    <hyperlink ref="F212" r:id="rId23" xr:uid="{00000000-0004-0000-0100-000016000000}"/>
    <hyperlink ref="F215" r:id="rId24" xr:uid="{00000000-0004-0000-0100-000017000000}"/>
    <hyperlink ref="F219" r:id="rId25" xr:uid="{00000000-0004-0000-0100-000018000000}"/>
    <hyperlink ref="F222" r:id="rId26" xr:uid="{00000000-0004-0000-0100-000019000000}"/>
    <hyperlink ref="F225" r:id="rId27" xr:uid="{00000000-0004-0000-0100-00001A000000}"/>
    <hyperlink ref="F237" r:id="rId28" xr:uid="{00000000-0004-0000-0100-00001B000000}"/>
    <hyperlink ref="F240" r:id="rId29" xr:uid="{00000000-0004-0000-0100-00001C000000}"/>
    <hyperlink ref="F244" r:id="rId30" xr:uid="{00000000-0004-0000-0100-00001D000000}"/>
    <hyperlink ref="F249" r:id="rId31" xr:uid="{00000000-0004-0000-0100-00001E000000}"/>
    <hyperlink ref="F254" r:id="rId32" xr:uid="{00000000-0004-0000-0100-00001F000000}"/>
    <hyperlink ref="F262" r:id="rId33" xr:uid="{00000000-0004-0000-0100-000020000000}"/>
    <hyperlink ref="F266" r:id="rId34" xr:uid="{00000000-0004-0000-0100-000021000000}"/>
    <hyperlink ref="F269" r:id="rId35" xr:uid="{00000000-0004-0000-01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Křížová ...</vt:lpstr>
      <vt:lpstr>'Křížová ...'!Názvy_tisku</vt:lpstr>
      <vt:lpstr>'Rekapitulace stavby'!Názvy_tisku</vt:lpstr>
      <vt:lpstr>'Křížová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Štěpanovský</dc:creator>
  <cp:lastModifiedBy>Martin Štěpanovský</cp:lastModifiedBy>
  <dcterms:created xsi:type="dcterms:W3CDTF">2024-02-27T12:37:20Z</dcterms:created>
  <dcterms:modified xsi:type="dcterms:W3CDTF">2024-02-27T12:45:04Z</dcterms:modified>
</cp:coreProperties>
</file>